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介護保険係\地域密着型サービス\申請・加算様式一式\指定申請様式\新しいフォルダー\"/>
    </mc:Choice>
  </mc:AlternateContent>
  <bookViews>
    <workbookView xWindow="765" yWindow="765" windowWidth="17010" windowHeight="11235"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【記載例】居宅介護支援!$A$1:$BD$56</definedName>
    <definedName name="_xlnm.Print_Area" localSheetId="3">記入方法!$A$1:$O$77</definedName>
    <definedName name="_xlnm.Print_Area" localSheetId="2">'居宅介護支援（100名）'!$A$1:$BD$138</definedName>
    <definedName name="_xlnm.Print_Area" localSheetId="1">'居宅介護支援（１枚版）'!$A$1:$BD$56</definedName>
    <definedName name="_xlnm.Print_Titles" localSheetId="0">【記載例】居宅介護支援!$1:$18</definedName>
    <definedName name="_xlnm.Print_Titles" localSheetId="2">'居宅介護支援（100名）'!$1:$18</definedName>
    <definedName name="_xlnm.Print_Titles" localSheetId="1">'居宅介護支援（１枚版）'!$1:$18</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31" i="9" l="1"/>
  <c r="C131" i="9"/>
  <c r="AU14" i="9"/>
  <c r="AU14" i="1"/>
  <c r="AU14" i="10"/>
  <c r="G126" i="9" l="1"/>
  <c r="G125" i="9"/>
  <c r="G124" i="9"/>
  <c r="G123" i="9"/>
  <c r="E126" i="9"/>
  <c r="E125" i="9"/>
  <c r="E124" i="9"/>
  <c r="E123" i="9"/>
  <c r="E41" i="1"/>
  <c r="G44" i="1"/>
  <c r="E44" i="1"/>
  <c r="G43" i="1"/>
  <c r="E43" i="1"/>
  <c r="G42" i="1"/>
  <c r="E42" i="1"/>
  <c r="G41" i="1"/>
  <c r="G44" i="10"/>
  <c r="G42" i="10"/>
  <c r="E44" i="10"/>
  <c r="E43" i="10"/>
  <c r="E42" i="10"/>
  <c r="E41" i="10"/>
  <c r="H132" i="9" l="1"/>
  <c r="C132" i="9"/>
  <c r="L127" i="9"/>
  <c r="P127" i="9"/>
  <c r="C137" i="9" s="1"/>
  <c r="J127" i="9"/>
  <c r="E127" i="9"/>
  <c r="G127" i="9"/>
  <c r="C50" i="1"/>
  <c r="H50" i="1"/>
  <c r="H49" i="1"/>
  <c r="C49" i="1"/>
  <c r="P45" i="1"/>
  <c r="C55" i="1" s="1"/>
  <c r="L45" i="1"/>
  <c r="J45" i="1"/>
  <c r="G45" i="1"/>
  <c r="E45" i="1"/>
  <c r="M132" i="9" l="1"/>
  <c r="H137" i="9" s="1"/>
  <c r="M137" i="9" s="1"/>
  <c r="M50" i="1"/>
  <c r="H55" i="1" s="1"/>
  <c r="M55" i="1" s="1"/>
  <c r="AU20" i="1"/>
  <c r="AU28" i="10" l="1"/>
  <c r="H50" i="10"/>
  <c r="H49" i="10"/>
  <c r="C49" i="10"/>
  <c r="P45" i="10"/>
  <c r="C55" i="10" s="1"/>
  <c r="L45" i="10"/>
  <c r="C50" i="10" s="1"/>
  <c r="M50" i="10" s="1"/>
  <c r="H55" i="10" s="1"/>
  <c r="J45" i="10"/>
  <c r="AU36" i="10"/>
  <c r="AU35" i="10"/>
  <c r="AU34" i="10"/>
  <c r="AU33" i="10"/>
  <c r="AU32" i="10"/>
  <c r="AU31" i="10"/>
  <c r="AU30" i="10"/>
  <c r="AU29" i="10"/>
  <c r="AU27" i="10"/>
  <c r="AU26" i="10"/>
  <c r="AU25" i="10"/>
  <c r="AU24" i="10"/>
  <c r="AU23" i="10"/>
  <c r="AU22" i="10"/>
  <c r="AU21" i="10"/>
  <c r="AU20" i="10"/>
  <c r="B20" i="10"/>
  <c r="B21" i="10" s="1"/>
  <c r="B22" i="10" s="1"/>
  <c r="B23" i="10" s="1"/>
  <c r="B24" i="10" s="1"/>
  <c r="B25" i="10" s="1"/>
  <c r="B26" i="10" s="1"/>
  <c r="B27" i="10" s="1"/>
  <c r="B28" i="10" s="1"/>
  <c r="B29" i="10" s="1"/>
  <c r="B30" i="10" s="1"/>
  <c r="B31" i="10" s="1"/>
  <c r="B32" i="10" s="1"/>
  <c r="B33" i="10" s="1"/>
  <c r="B34" i="10" s="1"/>
  <c r="B35" i="10" s="1"/>
  <c r="B36" i="10" s="1"/>
  <c r="AU19" i="10"/>
  <c r="X2" i="10"/>
  <c r="AJ17" i="10" s="1"/>
  <c r="AJ18" i="10" s="1"/>
  <c r="M55" i="10" l="1"/>
  <c r="X16" i="10"/>
  <c r="T17" i="10"/>
  <c r="T18" i="10" s="1"/>
  <c r="P16" i="10"/>
  <c r="AB16" i="10"/>
  <c r="AM16" i="10"/>
  <c r="X17" i="10"/>
  <c r="X18" i="10" s="1"/>
  <c r="T16" i="10"/>
  <c r="AE16" i="10"/>
  <c r="AN16" i="10"/>
  <c r="AF17" i="10"/>
  <c r="AF18" i="10" s="1"/>
  <c r="AJ16" i="10"/>
  <c r="AN17" i="10"/>
  <c r="AN18" i="10" s="1"/>
  <c r="W16" i="10"/>
  <c r="AF16" i="10"/>
  <c r="P17" i="10"/>
  <c r="P18" i="10" s="1"/>
  <c r="AQ17" i="10"/>
  <c r="AQ18" i="10" s="1"/>
  <c r="AM17" i="10"/>
  <c r="AM18" i="10" s="1"/>
  <c r="AI17" i="10"/>
  <c r="AI18" i="10" s="1"/>
  <c r="AE17" i="10"/>
  <c r="AE18" i="10" s="1"/>
  <c r="AA17" i="10"/>
  <c r="AA18" i="10" s="1"/>
  <c r="W17" i="10"/>
  <c r="W18" i="10" s="1"/>
  <c r="S17" i="10"/>
  <c r="S18" i="10" s="1"/>
  <c r="AT16" i="10"/>
  <c r="AT17" i="10" s="1"/>
  <c r="AT18" i="10" s="1"/>
  <c r="AP16" i="10"/>
  <c r="AL16" i="10"/>
  <c r="AH16" i="10"/>
  <c r="AD16" i="10"/>
  <c r="Z16" i="10"/>
  <c r="V16" i="10"/>
  <c r="R16" i="10"/>
  <c r="AZ12" i="10"/>
  <c r="AW27" i="10" s="1"/>
  <c r="AL17" i="10"/>
  <c r="AL18" i="10" s="1"/>
  <c r="AH17" i="10"/>
  <c r="AH18" i="10" s="1"/>
  <c r="AD17" i="10"/>
  <c r="AD18" i="10" s="1"/>
  <c r="Z17" i="10"/>
  <c r="Z18" i="10" s="1"/>
  <c r="V17" i="10"/>
  <c r="V18" i="10" s="1"/>
  <c r="R17" i="10"/>
  <c r="R18" i="10" s="1"/>
  <c r="AO16" i="10"/>
  <c r="AK16" i="10"/>
  <c r="AG16" i="10"/>
  <c r="AC16" i="10"/>
  <c r="Y16" i="10"/>
  <c r="U16" i="10"/>
  <c r="Q16" i="10"/>
  <c r="AO17" i="10"/>
  <c r="AO18" i="10" s="1"/>
  <c r="AG17" i="10"/>
  <c r="AG18" i="10" s="1"/>
  <c r="AC17" i="10"/>
  <c r="AC18" i="10" s="1"/>
  <c r="Y17" i="10"/>
  <c r="Y18" i="10" s="1"/>
  <c r="Q17" i="10"/>
  <c r="Q18" i="10" s="1"/>
  <c r="AP17" i="10"/>
  <c r="AP18" i="10" s="1"/>
  <c r="AS16" i="10"/>
  <c r="AS17" i="10" s="1"/>
  <c r="AS18" i="10" s="1"/>
  <c r="AK17" i="10"/>
  <c r="AK18" i="10" s="1"/>
  <c r="U17" i="10"/>
  <c r="U18" i="10" s="1"/>
  <c r="AR16" i="10"/>
  <c r="AR17" i="10" s="1"/>
  <c r="AR18" i="10" s="1"/>
  <c r="S16" i="10"/>
  <c r="AA16" i="10"/>
  <c r="AI16" i="10"/>
  <c r="AQ16" i="10"/>
  <c r="AB17" i="10"/>
  <c r="AB18" i="10" s="1"/>
  <c r="AW23" i="10"/>
  <c r="G43" i="10" s="1"/>
  <c r="E45" i="10" l="1"/>
  <c r="AW32" i="10"/>
  <c r="AW35" i="10"/>
  <c r="AW21" i="10"/>
  <c r="AW36" i="10"/>
  <c r="AW34" i="10"/>
  <c r="AW26" i="10"/>
  <c r="AW22" i="10"/>
  <c r="AW30" i="10"/>
  <c r="AW20" i="10"/>
  <c r="G41" i="10" s="1"/>
  <c r="AW31" i="10"/>
  <c r="AW25" i="10"/>
  <c r="AW19" i="10"/>
  <c r="AW29" i="10"/>
  <c r="AW33" i="10"/>
  <c r="AW28" i="10"/>
  <c r="AW24" i="10"/>
  <c r="G45" i="10" l="1"/>
  <c r="AU117" i="9" l="1"/>
  <c r="AU116" i="9"/>
  <c r="AU115" i="9"/>
  <c r="AU114" i="9"/>
  <c r="AU113" i="9"/>
  <c r="AU112" i="9"/>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118" i="9"/>
  <c r="AU35" i="9"/>
  <c r="AU34" i="9"/>
  <c r="AU33" i="9"/>
  <c r="AU32" i="9"/>
  <c r="AU31" i="9"/>
  <c r="AU30" i="9"/>
  <c r="AU29" i="9"/>
  <c r="AU28" i="9"/>
  <c r="AU27" i="9"/>
  <c r="AU26" i="9"/>
  <c r="AU25" i="9"/>
  <c r="AU24" i="9"/>
  <c r="AU23" i="9"/>
  <c r="AU22" i="9"/>
  <c r="AU21" i="9"/>
  <c r="AU20" i="9"/>
  <c r="B20" i="9"/>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B114" i="9" s="1"/>
  <c r="B115" i="9" s="1"/>
  <c r="B116" i="9" s="1"/>
  <c r="B117" i="9" s="1"/>
  <c r="B118" i="9" s="1"/>
  <c r="AU19" i="9"/>
  <c r="X2" i="9"/>
  <c r="AF17" i="9" s="1"/>
  <c r="AF18" i="9" s="1"/>
  <c r="AU25" i="1"/>
  <c r="AU23" i="1"/>
  <c r="AU24" i="1"/>
  <c r="AU26" i="1"/>
  <c r="AU27" i="1"/>
  <c r="AU28" i="1"/>
  <c r="AU29" i="1"/>
  <c r="AU30" i="1"/>
  <c r="AU31" i="1"/>
  <c r="AU32" i="1"/>
  <c r="AU33" i="1"/>
  <c r="AU34" i="1"/>
  <c r="AU35" i="1"/>
  <c r="AU36" i="1"/>
  <c r="AU22" i="1"/>
  <c r="AU21" i="1"/>
  <c r="AU19" i="1"/>
  <c r="P16" i="9" l="1"/>
  <c r="AF16" i="9"/>
  <c r="Q17" i="9"/>
  <c r="Q18" i="9" s="1"/>
  <c r="AG17" i="9"/>
  <c r="AG18" i="9" s="1"/>
  <c r="W16" i="9"/>
  <c r="AM16" i="9"/>
  <c r="X17" i="9"/>
  <c r="X18" i="9" s="1"/>
  <c r="AN17" i="9"/>
  <c r="AN18" i="9" s="1"/>
  <c r="X16" i="9"/>
  <c r="AN16" i="9"/>
  <c r="Y17" i="9"/>
  <c r="Y18" i="9" s="1"/>
  <c r="AO17" i="9"/>
  <c r="AO18" i="9" s="1"/>
  <c r="AE16" i="9"/>
  <c r="P17" i="9"/>
  <c r="P18" i="9" s="1"/>
  <c r="AQ17" i="9"/>
  <c r="AQ18" i="9" s="1"/>
  <c r="AM17" i="9"/>
  <c r="AM18" i="9" s="1"/>
  <c r="AI17" i="9"/>
  <c r="AI18" i="9" s="1"/>
  <c r="AE17" i="9"/>
  <c r="AE18" i="9" s="1"/>
  <c r="AA17" i="9"/>
  <c r="AA18" i="9" s="1"/>
  <c r="W17" i="9"/>
  <c r="W18" i="9" s="1"/>
  <c r="S17" i="9"/>
  <c r="S18" i="9" s="1"/>
  <c r="AT16" i="9"/>
  <c r="AT17" i="9" s="1"/>
  <c r="AT18" i="9" s="1"/>
  <c r="AP16" i="9"/>
  <c r="AL16" i="9"/>
  <c r="AH16" i="9"/>
  <c r="AD16" i="9"/>
  <c r="Z16" i="9"/>
  <c r="V16" i="9"/>
  <c r="R16" i="9"/>
  <c r="AZ12" i="9"/>
  <c r="AW40" i="9" s="1"/>
  <c r="AP17" i="9"/>
  <c r="AP18" i="9" s="1"/>
  <c r="AL17" i="9"/>
  <c r="AL18" i="9" s="1"/>
  <c r="AH17" i="9"/>
  <c r="AH18" i="9" s="1"/>
  <c r="AD17" i="9"/>
  <c r="AD18" i="9" s="1"/>
  <c r="Z17" i="9"/>
  <c r="Z18" i="9" s="1"/>
  <c r="V17" i="9"/>
  <c r="V18" i="9" s="1"/>
  <c r="R17" i="9"/>
  <c r="R18" i="9" s="1"/>
  <c r="AS16" i="9"/>
  <c r="AS17" i="9" s="1"/>
  <c r="AS18" i="9" s="1"/>
  <c r="AO16" i="9"/>
  <c r="AK16" i="9"/>
  <c r="AG16" i="9"/>
  <c r="AC16" i="9"/>
  <c r="Y16" i="9"/>
  <c r="U16" i="9"/>
  <c r="Q16" i="9"/>
  <c r="S16" i="9"/>
  <c r="AA16" i="9"/>
  <c r="AI16" i="9"/>
  <c r="AQ16" i="9"/>
  <c r="T17" i="9"/>
  <c r="T18" i="9" s="1"/>
  <c r="AB17" i="9"/>
  <c r="AB18" i="9" s="1"/>
  <c r="AJ17" i="9"/>
  <c r="AJ18" i="9" s="1"/>
  <c r="T16" i="9"/>
  <c r="AB16" i="9"/>
  <c r="AJ16" i="9"/>
  <c r="AR16" i="9"/>
  <c r="AR17" i="9" s="1"/>
  <c r="AR18" i="9" s="1"/>
  <c r="U17" i="9"/>
  <c r="U18" i="9" s="1"/>
  <c r="AC17" i="9"/>
  <c r="AC18" i="9" s="1"/>
  <c r="AK17" i="9"/>
  <c r="AK18" i="9" s="1"/>
  <c r="AW118" i="9"/>
  <c r="AW23" i="9"/>
  <c r="AW87" i="9" l="1"/>
  <c r="AW71" i="9"/>
  <c r="AW33" i="9"/>
  <c r="AW103" i="9"/>
  <c r="AW55" i="9"/>
  <c r="AW39" i="9"/>
  <c r="AW109" i="9"/>
  <c r="AW94" i="9"/>
  <c r="AW78" i="9"/>
  <c r="AW62" i="9"/>
  <c r="AW46" i="9"/>
  <c r="AW112" i="9"/>
  <c r="AW97" i="9"/>
  <c r="AW81" i="9"/>
  <c r="AW65" i="9"/>
  <c r="AW49" i="9"/>
  <c r="AW115" i="9"/>
  <c r="AW96" i="9"/>
  <c r="AW80" i="9"/>
  <c r="AW64" i="9"/>
  <c r="AW48" i="9"/>
  <c r="AW99" i="9"/>
  <c r="AW83" i="9"/>
  <c r="AW67" i="9"/>
  <c r="AW51" i="9"/>
  <c r="AW106" i="9"/>
  <c r="AW90" i="9"/>
  <c r="AW74" i="9"/>
  <c r="AW58" i="9"/>
  <c r="AW42" i="9"/>
  <c r="AW108" i="9"/>
  <c r="AW93" i="9"/>
  <c r="AW77" i="9"/>
  <c r="AW61" i="9"/>
  <c r="AW45" i="9"/>
  <c r="AW111" i="9"/>
  <c r="AW92" i="9"/>
  <c r="AW76" i="9"/>
  <c r="AW60" i="9"/>
  <c r="AW44" i="9"/>
  <c r="AW114" i="9"/>
  <c r="AW95" i="9"/>
  <c r="AW79" i="9"/>
  <c r="AW63" i="9"/>
  <c r="AW47" i="9"/>
  <c r="AW102" i="9"/>
  <c r="AW86" i="9"/>
  <c r="AW70" i="9"/>
  <c r="AW54" i="9"/>
  <c r="AW38" i="9"/>
  <c r="AW105" i="9"/>
  <c r="AW89" i="9"/>
  <c r="AW73" i="9"/>
  <c r="AW57" i="9"/>
  <c r="AW41" i="9"/>
  <c r="AW104" i="9"/>
  <c r="AW88" i="9"/>
  <c r="AW72" i="9"/>
  <c r="AW56" i="9"/>
  <c r="AW25" i="9"/>
  <c r="AW117" i="9"/>
  <c r="AW107" i="9"/>
  <c r="AW110" i="9"/>
  <c r="AW91" i="9"/>
  <c r="AW75" i="9"/>
  <c r="AW59" i="9"/>
  <c r="AW43" i="9"/>
  <c r="AW113" i="9"/>
  <c r="AW98" i="9"/>
  <c r="AW82" i="9"/>
  <c r="AW66" i="9"/>
  <c r="AW50" i="9"/>
  <c r="AW116" i="9"/>
  <c r="AW101" i="9"/>
  <c r="AW85" i="9"/>
  <c r="AW69" i="9"/>
  <c r="AW53" i="9"/>
  <c r="AW37" i="9"/>
  <c r="AW100" i="9"/>
  <c r="AW84" i="9"/>
  <c r="AW68" i="9"/>
  <c r="AW52" i="9"/>
  <c r="AW36" i="9"/>
  <c r="AW24" i="9"/>
  <c r="AW30" i="9"/>
  <c r="AW22" i="9"/>
  <c r="AW34" i="9"/>
  <c r="AW26" i="9"/>
  <c r="AW21" i="9"/>
  <c r="AW35" i="9"/>
  <c r="AW29" i="9"/>
  <c r="AW19" i="9"/>
  <c r="AW31" i="9"/>
  <c r="AW20" i="9"/>
  <c r="AW32" i="9"/>
  <c r="AW28" i="9"/>
  <c r="AW27" i="9"/>
  <c r="B20" i="1" l="1"/>
  <c r="B21" i="1" s="1"/>
  <c r="B22" i="1" s="1"/>
  <c r="B23" i="1" s="1"/>
  <c r="B24" i="1" s="1"/>
  <c r="B25" i="1" s="1"/>
  <c r="B26" i="1" s="1"/>
  <c r="B27" i="1" s="1"/>
  <c r="B28" i="1" s="1"/>
  <c r="B29" i="1" l="1"/>
  <c r="B30" i="1" l="1"/>
  <c r="B31" i="1" s="1"/>
  <c r="B32" i="1" s="1"/>
  <c r="B33" i="1" s="1"/>
  <c r="X2" i="1"/>
  <c r="AT16" i="1" l="1"/>
  <c r="AR16" i="1"/>
  <c r="AR17" i="1" s="1"/>
  <c r="AR18" i="1" s="1"/>
  <c r="AS16" i="1"/>
  <c r="AS17" i="1" s="1"/>
  <c r="AS18" i="1" s="1"/>
  <c r="B34" i="1"/>
  <c r="B35" i="1" s="1"/>
  <c r="B36" i="1" s="1"/>
  <c r="AT17" i="1"/>
  <c r="AT18" i="1" s="1"/>
  <c r="AZ12" i="1"/>
  <c r="P16" i="1"/>
  <c r="S17" i="1"/>
  <c r="S18" i="1" s="1"/>
  <c r="AL17" i="1"/>
  <c r="AL18" i="1" s="1"/>
  <c r="T17" i="1"/>
  <c r="T18" i="1" s="1"/>
  <c r="AD17" i="1"/>
  <c r="AD18" i="1" s="1"/>
  <c r="AN17" i="1"/>
  <c r="AN18" i="1" s="1"/>
  <c r="AQ17" i="1"/>
  <c r="AQ18" i="1" s="1"/>
  <c r="AA17" i="1"/>
  <c r="AA18" i="1" s="1"/>
  <c r="V17" i="1"/>
  <c r="V18" i="1" s="1"/>
  <c r="AF17" i="1"/>
  <c r="AF18" i="1" s="1"/>
  <c r="P17" i="1"/>
  <c r="P18" i="1" s="1"/>
  <c r="X17" i="1"/>
  <c r="X18" i="1" s="1"/>
  <c r="AI17" i="1"/>
  <c r="AI18" i="1" s="1"/>
  <c r="Z17" i="1"/>
  <c r="Z18" i="1" s="1"/>
  <c r="AE17" i="1"/>
  <c r="AE18" i="1" s="1"/>
  <c r="AJ17" i="1"/>
  <c r="AJ18" i="1" s="1"/>
  <c r="AP17" i="1"/>
  <c r="AP18" i="1" s="1"/>
  <c r="R17" i="1"/>
  <c r="R18" i="1" s="1"/>
  <c r="W17" i="1"/>
  <c r="W18" i="1" s="1"/>
  <c r="AB17" i="1"/>
  <c r="AB18" i="1" s="1"/>
  <c r="AH17" i="1"/>
  <c r="AH18" i="1" s="1"/>
  <c r="AM17" i="1"/>
  <c r="AM18" i="1" s="1"/>
  <c r="Q17" i="1"/>
  <c r="Q18" i="1" s="1"/>
  <c r="U17" i="1"/>
  <c r="U18" i="1" s="1"/>
  <c r="Y17" i="1"/>
  <c r="Y18" i="1" s="1"/>
  <c r="AC17" i="1"/>
  <c r="AC18" i="1" s="1"/>
  <c r="AG17" i="1"/>
  <c r="AG18" i="1" s="1"/>
  <c r="AK17" i="1"/>
  <c r="AK18" i="1" s="1"/>
  <c r="AO17" i="1"/>
  <c r="AO18" i="1" s="1"/>
  <c r="W16" i="1"/>
  <c r="AA16" i="1"/>
  <c r="AE16" i="1"/>
  <c r="AI16" i="1"/>
  <c r="AM16" i="1"/>
  <c r="AQ16" i="1"/>
  <c r="T16" i="1"/>
  <c r="X16" i="1"/>
  <c r="AB16" i="1"/>
  <c r="AF16" i="1"/>
  <c r="AJ16" i="1"/>
  <c r="AN16" i="1"/>
  <c r="Q16" i="1"/>
  <c r="U16" i="1"/>
  <c r="Y16" i="1"/>
  <c r="AC16" i="1"/>
  <c r="AG16" i="1"/>
  <c r="AK16" i="1"/>
  <c r="AO16" i="1"/>
  <c r="S16" i="1"/>
  <c r="R16" i="1"/>
  <c r="V16" i="1"/>
  <c r="Z16" i="1"/>
  <c r="AD16" i="1"/>
  <c r="AH16" i="1"/>
  <c r="AL16" i="1"/>
  <c r="AP16" i="1"/>
  <c r="AW20" i="1" l="1"/>
  <c r="AW33" i="1"/>
  <c r="AW27" i="1"/>
  <c r="AW26" i="1"/>
  <c r="AW28" i="1"/>
  <c r="AW30" i="1"/>
  <c r="AW31" i="1"/>
  <c r="AW29" i="1"/>
  <c r="AW21" i="1"/>
  <c r="AW19" i="1"/>
  <c r="AW23" i="1"/>
  <c r="AW35" i="1"/>
  <c r="AW25" i="1"/>
  <c r="AW24" i="1"/>
  <c r="AW34" i="1"/>
  <c r="AW36" i="1"/>
  <c r="AW22" i="1"/>
  <c r="AW32" i="1"/>
</calcChain>
</file>

<file path=xl/sharedStrings.xml><?xml version="1.0" encoding="utf-8"?>
<sst xmlns="http://schemas.openxmlformats.org/spreadsheetml/2006/main" count="410" uniqueCount="157">
  <si>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</si>
  <si>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</si>
  <si>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</si>
  <si>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</si>
  <si>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</si>
  <si>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</si>
  <si>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</si>
  <si>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</si>
  <si>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</si>
  <si>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</si>
  <si>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</si>
  <si>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</si>
  <si>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</si>
  <si>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</si>
  <si>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</si>
  <si>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</si>
  <si>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</si>
  <si>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</si>
  <si>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</si>
  <si>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</si>
  <si>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</si>
  <si>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</si>
  <si>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</si>
  <si>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</si>
  <si>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</si>
  <si>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</si>
  <si>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</si>
  <si>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</si>
  <si>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</si>
  <si>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</si>
  <si>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</si>
  <si>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</si>
  <si>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</si>
  <si>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</si>
  <si>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</si>
  <si>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</si>
  <si>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</si>
  <si>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</si>
  <si>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</si>
  <si>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</si>
  <si>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</si>
  <si>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</si>
  <si>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</si>
  <si>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</si>
  <si>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</si>
  <si>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</si>
  <si>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</si>
  <si>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</si>
  <si>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</si>
  <si>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</si>
  <si>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</si>
  <si>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</si>
  <si>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</si>
  <si>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</si>
  <si>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</si>
  <si>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</si>
  <si>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</si>
  <si>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</si>
  <si>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</si>
  <si>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</si>
  <si>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</si>
  <si>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</si>
  <si>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</si>
  <si>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</si>
  <si>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</si>
  <si>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</si>
  <si>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</si>
  <si>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</si>
  <si>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</si>
  <si>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</si>
  <si>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</si>
  <si>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</si>
  <si>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</si>
  <si>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</si>
  <si>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</si>
  <si>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</si>
  <si>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</si>
  <si>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</si>
  <si>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</si>
  <si>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</si>
  <si>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</si>
  <si>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</si>
  <si>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</si>
  <si>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</si>
  <si>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</si>
  <si>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</si>
  <si>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</si>
  <si>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</si>
  <si>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</si>
  <si>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</si>
  <si>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</si>
  <si>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</si>
  <si>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</si>
  <si>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</si>
  <si>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</si>
  <si>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</si>
  <si>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</si>
  <si>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</si>
  <si>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</si>
  <si>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</si>
  <si>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</si>
  <si>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</si>
  <si>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</si>
  <si>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</si>
  <si>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</si>
  <si>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</si>
  <si>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</si>
  <si>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</si>
  <si>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</si>
  <si>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</si>
  <si>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</si>
  <si>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</si>
  <si>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</si>
  <si>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</si>
  <si>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</si>
  <si>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</si>
  <si>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</si>
  <si>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</si>
  <si>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</si>
  <si>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</si>
  <si>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</si>
  <si>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</si>
  <si>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</si>
  <si>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</si>
  <si>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</si>
  <si>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</si>
  <si>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</si>
  <si>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</si>
  <si>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</si>
  <si>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</si>
  <si>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</si>
  <si>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</si>
  <si>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</si>
  <si>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</si>
  <si>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</si>
  <si>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</si>
  <si>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</si>
  <si>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</si>
  <si>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</si>
  <si>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</si>
  <si>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</si>
  <si>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</si>
  <si>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</si>
  <si>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</si>
  <si>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</si>
  <si>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</si>
  <si>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</si>
  <si>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（参考様式1-11）</t>
    <rPh sb="1" eb="3">
      <t>サンコウ</t>
    </rPh>
    <rPh sb="3" eb="5">
      <t>ヨウシキ</t>
    </rPh>
    <phoneticPr fontId="2"/>
  </si>
  <si>
    <t>暦月</t>
  </si>
  <si>
    <t>実績</t>
  </si>
  <si>
    <t xml:space="preserve">     変則労働時間制の有無</t>
    <rPh sb="5" eb="7">
      <t>ヘンソク</t>
    </rPh>
    <rPh sb="7" eb="9">
      <t>ロウドウ</t>
    </rPh>
    <rPh sb="9" eb="11">
      <t>ジカン</t>
    </rPh>
    <rPh sb="11" eb="12">
      <t>セイ</t>
    </rPh>
    <rPh sb="13" eb="15">
      <t>ウム</t>
    </rPh>
    <phoneticPr fontId="1"/>
  </si>
  <si>
    <t>無</t>
  </si>
  <si>
    <t>単位</t>
    <rPh sb="0" eb="2">
      <t>タンイ</t>
    </rPh>
    <phoneticPr fontId="1"/>
  </si>
  <si>
    <t>-</t>
  </si>
  <si>
    <t>起算日</t>
    <rPh sb="0" eb="3">
      <t>キサンビ</t>
    </rPh>
    <phoneticPr fontId="1"/>
  </si>
  <si>
    <t>日</t>
    <rPh sb="0" eb="1">
      <t>ニチ</t>
    </rPh>
    <phoneticPr fontId="1"/>
  </si>
  <si>
    <t>当月の勤務時間の最も多い者の時間数</t>
    <rPh sb="0" eb="2">
      <t>トウゲツ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</si>
</sst>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92">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xf numFmtId="0" fontId="7" fillId="4" borderId="0" xfId="0" applyFont="1" applyFill="1" applyBorder="1" applyAlignment="1" applyProtection="1">
      <alignment horizontal="center" vertical="center"/>
      <protection locked="0"/>
    </xf>
    <xf numFmtId="0" fontId="8" fillId="0" borderId="0" xfId="0" applyFont="1">
      <alignment vertical="center"/>
    </xf>
    <xf numFmtId="0" fontId="7" fillId="0" borderId="0" xfId="0" applyFont="1" applyBorder="1" applyAlignment="1" applyProtection="1">
      <alignment horizontal="left" vertical="center"/>
    </xf>
    <xf numFmtId="0" fontId="8" fillId="0" borderId="0" xfId="0" applyFont="1" applyProtection="1">
      <alignment vertical="center"/>
    </xf>
    <xf numFmtId="0" fontId="7" fillId="0" borderId="0" xfId="0" applyFont="1" applyAlignment="1" applyProtection="1">
      <alignment horizontal="left" vertical="center"/>
    </xf>
    <xf numFmtId="0" fontId="7" fillId="0" borderId="0" xfId="0" applyFont="1">
      <alignment vertical="center"/>
    </xf>
    <xf numFmtId="0" fontId="7" fillId="3" borderId="0" xfId="0" applyFont="1" applyFill="1" applyBorder="1" applyAlignment="1" applyProtection="1">
      <alignment vertical="center"/>
      <protection locked="0"/>
    </xf>
    <xf numFmtId="0" fontId="7" fillId="3" borderId="0" xfId="0" applyFont="1" applyFill="1" applyBorder="1" applyAlignment="1" applyProtection="1">
      <alignment horizontal="left" vertical="center"/>
      <protection locked="0"/>
    </xf>
    <xf numFmtId="0" fontId="15" fillId="0" borderId="0" xfId="0" applyFont="1" applyAlignment="1">
      <alignment vertical="center"/>
    </xf>
    <xf numFmtId="0" fontId="7" fillId="0" borderId="0" xfId="0" applyFont="1" applyFill="1" applyBorder="1" applyAlignment="1" applyProtection="1">
      <alignment horizontal="center" vertical="center"/>
      <protection locked="0"/>
    </xf>
    <xf numFmtId="0" fontId="7" fillId="0" borderId="0" xfId="0" applyFont="1" applyFill="1">
      <alignment vertical="center"/>
    </xf>
    <xf numFmtId="0" fontId="7" fillId="0" borderId="0" xfId="0" applyFont="1" applyAlignment="1">
      <alignment horizontal="right"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62"/>
  <sheetViews>
    <sheetView showGridLines="0" tabSelected="1"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60"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60" s="31"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60"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60"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60"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60" s="3" customFormat="1" ht="5.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60"/>
      <c r="AR6" s="49"/>
      <c r="AS6" s="49"/>
      <c r="AT6" s="61"/>
      <c r="AU6" s="60"/>
      <c r="AV6" s="280"/>
      <c r="AW6" s="280"/>
      <c r="AX6" s="61"/>
      <c r="AY6" s="60"/>
      <c r="AZ6" s="280"/>
      <c r="BA6" s="280"/>
      <c r="BB6" s="61"/>
      <c r="BC6" s="60"/>
      <c r="BD6" s="41"/>
      <c r="BE6" s="4"/>
    </row>
    <row r="7" spans="1:60" s="281" customFormat="1" ht="21" customHeight="1" x14ac:dyDescent="0.4">
      <c r="B7" s="282"/>
      <c r="C7" s="154"/>
      <c r="D7" s="154"/>
      <c r="E7" s="154"/>
      <c r="F7" s="154"/>
      <c r="G7" s="154"/>
      <c r="H7" s="154"/>
      <c r="I7" s="62"/>
      <c r="J7" s="62"/>
      <c r="K7" s="62"/>
      <c r="L7" s="54"/>
      <c r="M7" s="62"/>
      <c r="N7" s="62"/>
      <c r="O7" s="62"/>
      <c r="P7" s="283"/>
      <c r="Q7" s="283"/>
      <c r="R7" s="283"/>
      <c r="S7" s="283"/>
      <c r="T7" s="283"/>
      <c r="U7" s="283"/>
      <c r="V7" s="283"/>
      <c r="W7" s="283"/>
      <c r="X7" s="283"/>
      <c r="Y7" s="283"/>
      <c r="Z7" s="283"/>
      <c r="AA7" s="283"/>
      <c r="AB7" s="283"/>
      <c r="AC7" s="283"/>
      <c r="AD7" s="283"/>
      <c r="AE7" s="283"/>
      <c r="AF7" s="283"/>
      <c r="AG7" s="283"/>
      <c r="AH7" s="60"/>
      <c r="AI7" s="60"/>
      <c r="AJ7" s="284" t="s">
        <v>150</v>
      </c>
      <c r="AK7" s="285"/>
      <c r="AL7" s="285"/>
      <c r="AM7" s="285"/>
      <c r="AN7" s="285"/>
      <c r="AO7" s="285"/>
      <c r="AP7" s="158" t="s">
        <v>151</v>
      </c>
      <c r="AQ7" s="159"/>
      <c r="AR7" s="286"/>
      <c r="AS7" s="287" t="s">
        <v>152</v>
      </c>
      <c r="AT7" s="288"/>
      <c r="AU7" s="158" t="s">
        <v>153</v>
      </c>
      <c r="AV7" s="159"/>
      <c r="AW7" s="289"/>
      <c r="AX7" s="290" t="s">
        <v>154</v>
      </c>
      <c r="AY7" s="290"/>
      <c r="AZ7" s="158"/>
      <c r="BA7" s="159"/>
      <c r="BB7" s="157" t="s">
        <v>155</v>
      </c>
      <c r="BC7" s="285"/>
      <c r="BG7" s="291"/>
    </row>
    <row r="8" spans="1:60" s="281" customFormat="1" ht="4.5" customHeight="1" x14ac:dyDescent="0.4">
      <c r="B8" s="282"/>
      <c r="C8" s="66"/>
      <c r="D8" s="66"/>
      <c r="E8" s="66"/>
      <c r="F8" s="66"/>
      <c r="G8" s="66"/>
      <c r="H8" s="62"/>
      <c r="I8" s="62"/>
      <c r="J8" s="62"/>
      <c r="K8" s="62"/>
      <c r="L8" s="62"/>
      <c r="M8" s="62"/>
      <c r="N8" s="62"/>
      <c r="O8" s="62"/>
      <c r="P8" s="283"/>
      <c r="Q8" s="283"/>
      <c r="R8" s="283"/>
      <c r="S8" s="283"/>
      <c r="T8" s="283"/>
      <c r="U8" s="283"/>
      <c r="V8" s="283"/>
      <c r="W8" s="283"/>
      <c r="X8" s="283"/>
      <c r="Y8" s="283"/>
      <c r="Z8" s="283"/>
      <c r="AA8" s="283"/>
      <c r="AB8" s="283"/>
      <c r="AC8" s="283"/>
      <c r="AD8" s="283"/>
      <c r="AE8" s="283"/>
      <c r="AF8" s="283"/>
      <c r="AG8" s="283"/>
      <c r="AH8" s="60"/>
      <c r="AI8" s="60"/>
      <c r="AJ8" s="60"/>
      <c r="AK8" s="60"/>
      <c r="AL8" s="60"/>
      <c r="AM8" s="60"/>
      <c r="AN8" s="60"/>
      <c r="AO8" s="60"/>
      <c r="AP8" s="60"/>
      <c r="AQ8" s="60"/>
      <c r="AR8" s="60"/>
      <c r="AS8" s="60"/>
      <c r="AT8" s="60"/>
      <c r="AU8" s="60"/>
      <c r="AV8" s="60"/>
      <c r="AW8" s="60"/>
      <c r="AX8" s="60"/>
      <c r="AY8" s="60"/>
      <c r="AZ8" s="60"/>
      <c r="BA8" s="60"/>
      <c r="BB8" s="60"/>
      <c r="BC8" s="156"/>
      <c r="BG8" s="156"/>
      <c r="BH8" s="283"/>
    </row>
    <row r="9" spans="1:60" s="281" customFormat="1" ht="20.25" customHeight="1" x14ac:dyDescent="0.4">
      <c r="B9" s="282"/>
      <c r="C9" s="66"/>
      <c r="D9" s="66"/>
      <c r="E9" s="66"/>
      <c r="F9" s="66"/>
      <c r="G9" s="66"/>
      <c r="H9" s="62"/>
      <c r="I9" s="62"/>
      <c r="J9" s="62"/>
      <c r="K9" s="62"/>
      <c r="L9" s="62"/>
      <c r="M9" s="62"/>
      <c r="N9" s="62"/>
      <c r="O9" s="62"/>
      <c r="P9" s="283"/>
      <c r="Q9" s="283"/>
      <c r="R9" s="283"/>
      <c r="S9" s="283"/>
      <c r="T9" s="283"/>
      <c r="U9" s="283"/>
      <c r="V9" s="283"/>
      <c r="W9" s="283"/>
      <c r="X9" s="283"/>
      <c r="Y9" s="283"/>
      <c r="Z9" s="283"/>
      <c r="AA9" s="283"/>
      <c r="AB9" s="283"/>
      <c r="AC9" s="283"/>
      <c r="AD9" s="283"/>
      <c r="AE9" s="283"/>
      <c r="AF9" s="283"/>
      <c r="AG9" s="283"/>
      <c r="AH9" s="60"/>
      <c r="AI9" s="60"/>
      <c r="AJ9" s="60"/>
      <c r="AK9" s="60"/>
      <c r="AL9" s="60"/>
      <c r="AM9" s="60"/>
      <c r="AN9" s="60"/>
      <c r="AO9" s="60"/>
      <c r="AP9" s="60"/>
      <c r="AQ9" s="60" t="s">
        <v>156</v>
      </c>
      <c r="AS9" s="60"/>
      <c r="AT9" s="60"/>
      <c r="AU9" s="60"/>
      <c r="AV9" s="60"/>
      <c r="AW9" s="60"/>
      <c r="AX9" s="60"/>
      <c r="AY9" s="60"/>
      <c r="AZ9" s="158">
        <v>160</v>
      </c>
      <c r="BA9" s="159"/>
      <c r="BB9" s="157" t="s">
        <v>84</v>
      </c>
      <c r="BC9" s="285"/>
      <c r="BG9" s="156"/>
      <c r="BH9" s="283"/>
    </row>
    <row r="10" spans="1:60" s="281" customFormat="1" ht="4.5" customHeight="1" x14ac:dyDescent="0.4">
      <c r="B10" s="282"/>
      <c r="C10" s="66"/>
      <c r="D10" s="66"/>
      <c r="E10" s="66"/>
      <c r="F10" s="66"/>
      <c r="G10" s="66"/>
      <c r="H10" s="62"/>
      <c r="I10" s="62"/>
      <c r="J10" s="62"/>
      <c r="K10" s="62"/>
      <c r="L10" s="62"/>
      <c r="M10" s="62"/>
      <c r="N10" s="62"/>
      <c r="O10" s="62"/>
      <c r="P10" s="283"/>
      <c r="Q10" s="283"/>
      <c r="R10" s="283"/>
      <c r="S10" s="283"/>
      <c r="T10" s="283"/>
      <c r="U10" s="283"/>
      <c r="V10" s="283"/>
      <c r="W10" s="283"/>
      <c r="X10" s="283"/>
      <c r="Y10" s="283"/>
      <c r="Z10" s="283"/>
      <c r="AA10" s="283"/>
      <c r="AB10" s="283"/>
      <c r="AC10" s="283"/>
      <c r="AD10" s="283"/>
      <c r="AE10" s="283"/>
      <c r="AF10" s="283"/>
      <c r="AG10" s="283"/>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156"/>
      <c r="BG10" s="156"/>
      <c r="BH10" s="283"/>
    </row>
    <row r="11" spans="1:60" s="31" customFormat="1" ht="20.25" customHeight="1" x14ac:dyDescent="0.4">
      <c r="A11" s="41"/>
      <c r="B11" s="54"/>
      <c r="C11" s="54"/>
      <c r="D11" s="54"/>
      <c r="E11" s="54"/>
      <c r="F11" s="54"/>
      <c r="G11" s="54"/>
      <c r="H11" s="54"/>
      <c r="I11" s="54"/>
      <c r="J11" s="55"/>
      <c r="K11" s="56"/>
      <c r="L11" s="57"/>
      <c r="M11" s="57"/>
      <c r="N11" s="57"/>
      <c r="O11" s="57"/>
      <c r="P11" s="54"/>
      <c r="Q11" s="58"/>
      <c r="R11" s="58"/>
      <c r="S11" s="59"/>
      <c r="T11" s="41"/>
      <c r="U11" s="41"/>
      <c r="V11" s="41"/>
      <c r="W11" s="41"/>
      <c r="X11" s="41"/>
      <c r="Y11" s="41"/>
      <c r="Z11" s="46"/>
      <c r="AA11" s="46"/>
      <c r="AB11" s="44"/>
      <c r="AC11" s="44"/>
      <c r="AD11" s="60"/>
      <c r="AE11" s="60"/>
      <c r="AF11" s="60"/>
      <c r="AG11" s="60"/>
      <c r="AH11" s="41"/>
      <c r="AI11" s="41"/>
      <c r="AJ11" s="60"/>
      <c r="AK11" s="60"/>
      <c r="AL11" s="60"/>
      <c r="AM11" s="59"/>
      <c r="AN11" s="60"/>
      <c r="AO11" s="154"/>
      <c r="AP11" s="154"/>
      <c r="AQ11" s="59" t="s">
        <v>125</v>
      </c>
      <c r="AR11" s="60"/>
      <c r="AS11" s="155"/>
      <c r="AT11" s="155"/>
      <c r="AU11" s="155"/>
      <c r="AV11" s="60"/>
      <c r="AW11" s="60"/>
      <c r="AX11" s="156"/>
      <c r="AY11" s="60"/>
      <c r="AZ11" s="158">
        <v>100</v>
      </c>
      <c r="BA11" s="159"/>
      <c r="BB11" s="157" t="s">
        <v>124</v>
      </c>
      <c r="BC11" s="60"/>
      <c r="BD11" s="41"/>
      <c r="BE11" s="32"/>
    </row>
    <row r="12" spans="1:60" s="31" customFormat="1" ht="20.25" customHeight="1" x14ac:dyDescent="0.4">
      <c r="A12" s="41"/>
      <c r="B12" s="54"/>
      <c r="C12" s="54"/>
      <c r="D12" s="54"/>
      <c r="E12" s="54"/>
      <c r="F12" s="54"/>
      <c r="G12" s="54"/>
      <c r="H12" s="54"/>
      <c r="I12" s="54"/>
      <c r="J12" s="54"/>
      <c r="K12" s="62"/>
      <c r="L12" s="62"/>
      <c r="M12" s="62"/>
      <c r="N12" s="54"/>
      <c r="O12" s="63"/>
      <c r="P12" s="64"/>
      <c r="Q12" s="64"/>
      <c r="R12" s="65"/>
      <c r="S12" s="66"/>
      <c r="T12" s="41"/>
      <c r="U12" s="41"/>
      <c r="V12" s="41"/>
      <c r="W12" s="41"/>
      <c r="X12" s="41"/>
      <c r="Y12" s="41"/>
      <c r="Z12" s="46"/>
      <c r="AA12" s="46"/>
      <c r="AB12" s="44"/>
      <c r="AC12" s="44"/>
      <c r="AD12" s="67"/>
      <c r="AE12" s="36"/>
      <c r="AF12" s="36"/>
      <c r="AG12" s="36"/>
      <c r="AH12" s="41"/>
      <c r="AI12" s="41"/>
      <c r="AJ12" s="41"/>
      <c r="AK12" s="41"/>
      <c r="AL12" s="36"/>
      <c r="AM12" s="36"/>
      <c r="AN12" s="68"/>
      <c r="AO12" s="69"/>
      <c r="AP12" s="69"/>
      <c r="AQ12" s="70"/>
      <c r="AR12" s="70"/>
      <c r="AS12" s="70"/>
      <c r="AT12" s="70"/>
      <c r="AU12" s="70"/>
      <c r="AV12" s="70"/>
      <c r="AW12" s="60" t="s">
        <v>24</v>
      </c>
      <c r="AX12" s="60"/>
      <c r="AY12" s="60"/>
      <c r="AZ12" s="162">
        <f>DAY(EOMONTH(DATE(X2,AB2,1),0))</f>
        <v>30</v>
      </c>
      <c r="BA12" s="163"/>
      <c r="BB12" s="61" t="s">
        <v>25</v>
      </c>
      <c r="BC12" s="41"/>
      <c r="BD12" s="41"/>
      <c r="BE12" s="32"/>
    </row>
    <row r="13" spans="1:60" ht="5.0999999999999996" customHeight="1" thickBot="1" x14ac:dyDescent="0.45">
      <c r="A13" s="71"/>
      <c r="B13" s="71"/>
      <c r="C13" s="72"/>
      <c r="D13" s="72"/>
      <c r="E13" s="71"/>
      <c r="F13" s="71"/>
      <c r="G13" s="73"/>
      <c r="H13" s="71"/>
      <c r="I13" s="71"/>
      <c r="J13" s="71"/>
      <c r="K13" s="71"/>
      <c r="L13" s="71"/>
      <c r="M13" s="71"/>
      <c r="N13" s="71"/>
      <c r="O13" s="71"/>
      <c r="P13" s="71"/>
      <c r="Q13" s="71"/>
      <c r="R13" s="71"/>
      <c r="S13" s="72"/>
      <c r="T13" s="71"/>
      <c r="U13" s="71"/>
      <c r="V13" s="71"/>
      <c r="W13" s="71"/>
      <c r="X13" s="71"/>
      <c r="Y13" s="71"/>
      <c r="Z13" s="71"/>
      <c r="AA13" s="71"/>
      <c r="AB13" s="71"/>
      <c r="AC13" s="71"/>
      <c r="AD13" s="71"/>
      <c r="AE13" s="71"/>
      <c r="AF13" s="71"/>
      <c r="AG13" s="71"/>
      <c r="AH13" s="71"/>
      <c r="AI13" s="71"/>
      <c r="AJ13" s="72"/>
      <c r="AK13" s="71"/>
      <c r="AL13" s="71"/>
      <c r="AM13" s="71"/>
      <c r="AN13" s="71"/>
      <c r="AO13" s="71"/>
      <c r="AP13" s="71"/>
      <c r="AQ13" s="71"/>
      <c r="AR13" s="71"/>
      <c r="AS13" s="71"/>
      <c r="AT13" s="71"/>
      <c r="AU13" s="71"/>
      <c r="AV13" s="71"/>
      <c r="AW13" s="71"/>
      <c r="AX13" s="71"/>
      <c r="AY13" s="71"/>
      <c r="AZ13" s="71"/>
      <c r="BA13" s="71"/>
      <c r="BB13" s="71"/>
      <c r="BC13" s="74"/>
      <c r="BD13" s="74"/>
      <c r="BE13" s="79"/>
    </row>
    <row r="14" spans="1:60" ht="20.25" customHeight="1" thickBot="1" x14ac:dyDescent="0.45">
      <c r="A14" s="71"/>
      <c r="B14" s="181" t="s">
        <v>26</v>
      </c>
      <c r="C14" s="184" t="s">
        <v>126</v>
      </c>
      <c r="D14" s="185"/>
      <c r="E14" s="190" t="s">
        <v>127</v>
      </c>
      <c r="F14" s="185"/>
      <c r="G14" s="190" t="s">
        <v>128</v>
      </c>
      <c r="H14" s="184"/>
      <c r="I14" s="184"/>
      <c r="J14" s="184"/>
      <c r="K14" s="185"/>
      <c r="L14" s="190" t="s">
        <v>129</v>
      </c>
      <c r="M14" s="184"/>
      <c r="N14" s="184"/>
      <c r="O14" s="193"/>
      <c r="P14" s="196" t="s">
        <v>130</v>
      </c>
      <c r="Q14" s="197"/>
      <c r="R14" s="197"/>
      <c r="S14" s="197"/>
      <c r="T14" s="197"/>
      <c r="U14" s="197"/>
      <c r="V14" s="197"/>
      <c r="W14" s="197"/>
      <c r="X14" s="197"/>
      <c r="Y14" s="197"/>
      <c r="Z14" s="197"/>
      <c r="AA14" s="197"/>
      <c r="AB14" s="197"/>
      <c r="AC14" s="197"/>
      <c r="AD14" s="197"/>
      <c r="AE14" s="197"/>
      <c r="AF14" s="197"/>
      <c r="AG14" s="197"/>
      <c r="AH14" s="197"/>
      <c r="AI14" s="197"/>
      <c r="AJ14" s="197"/>
      <c r="AK14" s="197"/>
      <c r="AL14" s="197"/>
      <c r="AM14" s="197"/>
      <c r="AN14" s="197"/>
      <c r="AO14" s="197"/>
      <c r="AP14" s="197"/>
      <c r="AQ14" s="197"/>
      <c r="AR14" s="197"/>
      <c r="AS14" s="197"/>
      <c r="AT14" s="197"/>
      <c r="AU14" s="168" t="str">
        <f>IF(AZ3="４週","(10)1～4週目の勤務時間数合計","(10)1か月の勤務時間数合計")</f>
        <v>(10)1～4週目の勤務時間数合計</v>
      </c>
      <c r="AV14" s="169"/>
      <c r="AW14" s="168" t="s">
        <v>131</v>
      </c>
      <c r="AX14" s="169"/>
      <c r="AY14" s="176" t="s">
        <v>132</v>
      </c>
      <c r="AZ14" s="176"/>
      <c r="BA14" s="176"/>
      <c r="BB14" s="176"/>
      <c r="BC14" s="176"/>
      <c r="BD14" s="176"/>
    </row>
    <row r="15" spans="1:60" ht="20.25" customHeight="1" thickBot="1" x14ac:dyDescent="0.45">
      <c r="A15" s="71"/>
      <c r="B15" s="182"/>
      <c r="C15" s="186"/>
      <c r="D15" s="187"/>
      <c r="E15" s="191"/>
      <c r="F15" s="187"/>
      <c r="G15" s="191"/>
      <c r="H15" s="186"/>
      <c r="I15" s="186"/>
      <c r="J15" s="186"/>
      <c r="K15" s="187"/>
      <c r="L15" s="191"/>
      <c r="M15" s="186"/>
      <c r="N15" s="186"/>
      <c r="O15" s="194"/>
      <c r="P15" s="178" t="s">
        <v>10</v>
      </c>
      <c r="Q15" s="179"/>
      <c r="R15" s="179"/>
      <c r="S15" s="179"/>
      <c r="T15" s="179"/>
      <c r="U15" s="179"/>
      <c r="V15" s="180"/>
      <c r="W15" s="178" t="s">
        <v>11</v>
      </c>
      <c r="X15" s="179"/>
      <c r="Y15" s="179"/>
      <c r="Z15" s="179"/>
      <c r="AA15" s="179"/>
      <c r="AB15" s="179"/>
      <c r="AC15" s="180"/>
      <c r="AD15" s="178" t="s">
        <v>12</v>
      </c>
      <c r="AE15" s="179"/>
      <c r="AF15" s="179"/>
      <c r="AG15" s="179"/>
      <c r="AH15" s="179"/>
      <c r="AI15" s="179"/>
      <c r="AJ15" s="180"/>
      <c r="AK15" s="178" t="s">
        <v>13</v>
      </c>
      <c r="AL15" s="179"/>
      <c r="AM15" s="179"/>
      <c r="AN15" s="179"/>
      <c r="AO15" s="179"/>
      <c r="AP15" s="179"/>
      <c r="AQ15" s="180"/>
      <c r="AR15" s="178" t="s">
        <v>14</v>
      </c>
      <c r="AS15" s="179"/>
      <c r="AT15" s="180"/>
      <c r="AU15" s="170"/>
      <c r="AV15" s="171"/>
      <c r="AW15" s="170"/>
      <c r="AX15" s="171"/>
      <c r="AY15" s="176"/>
      <c r="AZ15" s="176"/>
      <c r="BA15" s="176"/>
      <c r="BB15" s="176"/>
      <c r="BC15" s="176"/>
      <c r="BD15" s="176"/>
    </row>
    <row r="16" spans="1:60" ht="20.25" customHeight="1" thickBot="1" x14ac:dyDescent="0.45">
      <c r="A16" s="71"/>
      <c r="B16" s="182"/>
      <c r="C16" s="186"/>
      <c r="D16" s="187"/>
      <c r="E16" s="191"/>
      <c r="F16" s="187"/>
      <c r="G16" s="191"/>
      <c r="H16" s="186"/>
      <c r="I16" s="186"/>
      <c r="J16" s="186"/>
      <c r="K16" s="187"/>
      <c r="L16" s="191"/>
      <c r="M16" s="186"/>
      <c r="N16" s="186"/>
      <c r="O16" s="194"/>
      <c r="P16" s="88">
        <f>DAY(DATE($X$2,$AB$2,1))</f>
        <v>1</v>
      </c>
      <c r="Q16" s="89">
        <f>DAY(DATE($X$2,$AB$2,2))</f>
        <v>2</v>
      </c>
      <c r="R16" s="89">
        <f>DAY(DATE($X$2,$AB$2,3))</f>
        <v>3</v>
      </c>
      <c r="S16" s="89">
        <f>DAY(DATE($X$2,$AB$2,4))</f>
        <v>4</v>
      </c>
      <c r="T16" s="89">
        <f>DAY(DATE($X$2,$AB$2,5))</f>
        <v>5</v>
      </c>
      <c r="U16" s="89">
        <f>DAY(DATE($X$2,$AB$2,6))</f>
        <v>6</v>
      </c>
      <c r="V16" s="90">
        <f>DAY(DATE($X$2,$AB$2,7))</f>
        <v>7</v>
      </c>
      <c r="W16" s="88">
        <f>DAY(DATE($X$2,$AB$2,8))</f>
        <v>8</v>
      </c>
      <c r="X16" s="89">
        <f>DAY(DATE($X$2,$AB$2,9))</f>
        <v>9</v>
      </c>
      <c r="Y16" s="89">
        <f>DAY(DATE($X$2,$AB$2,10))</f>
        <v>10</v>
      </c>
      <c r="Z16" s="89">
        <f>DAY(DATE($X$2,$AB$2,11))</f>
        <v>11</v>
      </c>
      <c r="AA16" s="89">
        <f>DAY(DATE($X$2,$AB$2,12))</f>
        <v>12</v>
      </c>
      <c r="AB16" s="89">
        <f>DAY(DATE($X$2,$AB$2,13))</f>
        <v>13</v>
      </c>
      <c r="AC16" s="90">
        <f>DAY(DATE($X$2,$AB$2,14))</f>
        <v>14</v>
      </c>
      <c r="AD16" s="88">
        <f>DAY(DATE($X$2,$AB$2,15))</f>
        <v>15</v>
      </c>
      <c r="AE16" s="89">
        <f>DAY(DATE($X$2,$AB$2,16))</f>
        <v>16</v>
      </c>
      <c r="AF16" s="89">
        <f>DAY(DATE($X$2,$AB$2,17))</f>
        <v>17</v>
      </c>
      <c r="AG16" s="89">
        <f>DAY(DATE($X$2,$AB$2,18))</f>
        <v>18</v>
      </c>
      <c r="AH16" s="89">
        <f>DAY(DATE($X$2,$AB$2,19))</f>
        <v>19</v>
      </c>
      <c r="AI16" s="89">
        <f>DAY(DATE($X$2,$AB$2,20))</f>
        <v>20</v>
      </c>
      <c r="AJ16" s="90">
        <f>DAY(DATE($X$2,$AB$2,21))</f>
        <v>21</v>
      </c>
      <c r="AK16" s="88">
        <f>DAY(DATE($X$2,$AB$2,22))</f>
        <v>22</v>
      </c>
      <c r="AL16" s="89">
        <f>DAY(DATE($X$2,$AB$2,23))</f>
        <v>23</v>
      </c>
      <c r="AM16" s="89">
        <f>DAY(DATE($X$2,$AB$2,24))</f>
        <v>24</v>
      </c>
      <c r="AN16" s="89">
        <f>DAY(DATE($X$2,$AB$2,25))</f>
        <v>25</v>
      </c>
      <c r="AO16" s="89">
        <f>DAY(DATE($X$2,$AB$2,26))</f>
        <v>26</v>
      </c>
      <c r="AP16" s="89">
        <f>DAY(DATE($X$2,$AB$2,27))</f>
        <v>27</v>
      </c>
      <c r="AQ16" s="90">
        <f>DAY(DATE($X$2,$AB$2,28))</f>
        <v>28</v>
      </c>
      <c r="AR16" s="88" t="str">
        <f>IF(AZ3="暦月",IF(DAY(DATE($X$2,$AB$2,29))=29,29,""),"")</f>
        <v/>
      </c>
      <c r="AS16" s="89" t="str">
        <f>IF(AZ3="暦月",IF(DAY(DATE($X$2,$AB$2,30))=30,30,""),"")</f>
        <v/>
      </c>
      <c r="AT16" s="90" t="str">
        <f>IF(AZ3="暦月",IF(DAY(DATE($X$2,$AB$2,31))=31,31,""),"")</f>
        <v/>
      </c>
      <c r="AU16" s="170"/>
      <c r="AV16" s="171"/>
      <c r="AW16" s="170"/>
      <c r="AX16" s="171"/>
      <c r="AY16" s="176"/>
      <c r="AZ16" s="176"/>
      <c r="BA16" s="176"/>
      <c r="BB16" s="176"/>
      <c r="BC16" s="176"/>
      <c r="BD16" s="176"/>
    </row>
    <row r="17" spans="1:56" ht="20.25" hidden="1" customHeight="1" thickBot="1" x14ac:dyDescent="0.45">
      <c r="A17" s="71"/>
      <c r="B17" s="182"/>
      <c r="C17" s="186"/>
      <c r="D17" s="187"/>
      <c r="E17" s="191"/>
      <c r="F17" s="187"/>
      <c r="G17" s="191"/>
      <c r="H17" s="186"/>
      <c r="I17" s="186"/>
      <c r="J17" s="186"/>
      <c r="K17" s="187"/>
      <c r="L17" s="191"/>
      <c r="M17" s="186"/>
      <c r="N17" s="186"/>
      <c r="O17" s="194"/>
      <c r="P17" s="88">
        <f>WEEKDAY(DATE($X$2,$AB$2,1))</f>
        <v>5</v>
      </c>
      <c r="Q17" s="89">
        <f>WEEKDAY(DATE($X$2,$AB$2,2))</f>
        <v>6</v>
      </c>
      <c r="R17" s="89">
        <f>WEEKDAY(DATE($X$2,$AB$2,3))</f>
        <v>7</v>
      </c>
      <c r="S17" s="89">
        <f>WEEKDAY(DATE($X$2,$AB$2,4))</f>
        <v>1</v>
      </c>
      <c r="T17" s="89">
        <f>WEEKDAY(DATE($X$2,$AB$2,5))</f>
        <v>2</v>
      </c>
      <c r="U17" s="89">
        <f>WEEKDAY(DATE($X$2,$AB$2,6))</f>
        <v>3</v>
      </c>
      <c r="V17" s="90">
        <f>WEEKDAY(DATE($X$2,$AB$2,7))</f>
        <v>4</v>
      </c>
      <c r="W17" s="88">
        <f>WEEKDAY(DATE($X$2,$AB$2,8))</f>
        <v>5</v>
      </c>
      <c r="X17" s="89">
        <f>WEEKDAY(DATE($X$2,$AB$2,9))</f>
        <v>6</v>
      </c>
      <c r="Y17" s="89">
        <f>WEEKDAY(DATE($X$2,$AB$2,10))</f>
        <v>7</v>
      </c>
      <c r="Z17" s="89">
        <f>WEEKDAY(DATE($X$2,$AB$2,11))</f>
        <v>1</v>
      </c>
      <c r="AA17" s="89">
        <f>WEEKDAY(DATE($X$2,$AB$2,12))</f>
        <v>2</v>
      </c>
      <c r="AB17" s="89">
        <f>WEEKDAY(DATE($X$2,$AB$2,13))</f>
        <v>3</v>
      </c>
      <c r="AC17" s="90">
        <f>WEEKDAY(DATE($X$2,$AB$2,14))</f>
        <v>4</v>
      </c>
      <c r="AD17" s="88">
        <f>WEEKDAY(DATE($X$2,$AB$2,15))</f>
        <v>5</v>
      </c>
      <c r="AE17" s="89">
        <f>WEEKDAY(DATE($X$2,$AB$2,16))</f>
        <v>6</v>
      </c>
      <c r="AF17" s="89">
        <f>WEEKDAY(DATE($X$2,$AB$2,17))</f>
        <v>7</v>
      </c>
      <c r="AG17" s="89">
        <f>WEEKDAY(DATE($X$2,$AB$2,18))</f>
        <v>1</v>
      </c>
      <c r="AH17" s="89">
        <f>WEEKDAY(DATE($X$2,$AB$2,19))</f>
        <v>2</v>
      </c>
      <c r="AI17" s="89">
        <f>WEEKDAY(DATE($X$2,$AB$2,20))</f>
        <v>3</v>
      </c>
      <c r="AJ17" s="90">
        <f>WEEKDAY(DATE($X$2,$AB$2,21))</f>
        <v>4</v>
      </c>
      <c r="AK17" s="88">
        <f>WEEKDAY(DATE($X$2,$AB$2,22))</f>
        <v>5</v>
      </c>
      <c r="AL17" s="89">
        <f>WEEKDAY(DATE($X$2,$AB$2,23))</f>
        <v>6</v>
      </c>
      <c r="AM17" s="89">
        <f>WEEKDAY(DATE($X$2,$AB$2,24))</f>
        <v>7</v>
      </c>
      <c r="AN17" s="89">
        <f>WEEKDAY(DATE($X$2,$AB$2,25))</f>
        <v>1</v>
      </c>
      <c r="AO17" s="89">
        <f>WEEKDAY(DATE($X$2,$AB$2,26))</f>
        <v>2</v>
      </c>
      <c r="AP17" s="89">
        <f>WEEKDAY(DATE($X$2,$AB$2,27))</f>
        <v>3</v>
      </c>
      <c r="AQ17" s="90">
        <f>WEEKDAY(DATE($X$2,$AB$2,28))</f>
        <v>4</v>
      </c>
      <c r="AR17" s="88">
        <f>IF(AR16=29,WEEKDAY(DATE($X$2,$AB$2,29)),0)</f>
        <v>0</v>
      </c>
      <c r="AS17" s="89">
        <f>IF(AS16=30,WEEKDAY(DATE($X$2,$AB$2,30)),0)</f>
        <v>0</v>
      </c>
      <c r="AT17" s="90">
        <f>IF(AT16=31,WEEKDAY(DATE($X$2,$AB$2,31)),0)</f>
        <v>0</v>
      </c>
      <c r="AU17" s="172"/>
      <c r="AV17" s="173"/>
      <c r="AW17" s="172"/>
      <c r="AX17" s="173"/>
      <c r="AY17" s="177"/>
      <c r="AZ17" s="177"/>
      <c r="BA17" s="177"/>
      <c r="BB17" s="177"/>
      <c r="BC17" s="177"/>
      <c r="BD17" s="177"/>
    </row>
    <row r="18" spans="1:56" ht="20.25" customHeight="1" thickBot="1" x14ac:dyDescent="0.45">
      <c r="A18" s="71"/>
      <c r="B18" s="183"/>
      <c r="C18" s="188"/>
      <c r="D18" s="189"/>
      <c r="E18" s="192"/>
      <c r="F18" s="189"/>
      <c r="G18" s="192"/>
      <c r="H18" s="188"/>
      <c r="I18" s="188"/>
      <c r="J18" s="188"/>
      <c r="K18" s="189"/>
      <c r="L18" s="192"/>
      <c r="M18" s="188"/>
      <c r="N18" s="188"/>
      <c r="O18" s="195"/>
      <c r="P18" s="91" t="str">
        <f>IF(P17=1,"日",IF(P17=2,"月",IF(P17=3,"火",IF(P17=4,"水",IF(P17=5,"木",IF(P17=6,"金","土"))))))</f>
        <v>木</v>
      </c>
      <c r="Q18" s="92" t="str">
        <f t="shared" ref="Q18:AQ18" si="0">IF(Q17=1,"日",IF(Q17=2,"月",IF(Q17=3,"火",IF(Q17=4,"水",IF(Q17=5,"木",IF(Q17=6,"金","土"))))))</f>
        <v>金</v>
      </c>
      <c r="R18" s="92" t="str">
        <f t="shared" si="0"/>
        <v>土</v>
      </c>
      <c r="S18" s="92" t="str">
        <f t="shared" si="0"/>
        <v>日</v>
      </c>
      <c r="T18" s="92" t="str">
        <f t="shared" si="0"/>
        <v>月</v>
      </c>
      <c r="U18" s="92" t="str">
        <f t="shared" si="0"/>
        <v>火</v>
      </c>
      <c r="V18" s="93" t="str">
        <f t="shared" si="0"/>
        <v>水</v>
      </c>
      <c r="W18" s="91" t="str">
        <f t="shared" si="0"/>
        <v>木</v>
      </c>
      <c r="X18" s="92" t="str">
        <f t="shared" si="0"/>
        <v>金</v>
      </c>
      <c r="Y18" s="92" t="str">
        <f t="shared" si="0"/>
        <v>土</v>
      </c>
      <c r="Z18" s="92" t="str">
        <f t="shared" si="0"/>
        <v>日</v>
      </c>
      <c r="AA18" s="92" t="str">
        <f t="shared" si="0"/>
        <v>月</v>
      </c>
      <c r="AB18" s="92" t="str">
        <f t="shared" si="0"/>
        <v>火</v>
      </c>
      <c r="AC18" s="93" t="str">
        <f t="shared" si="0"/>
        <v>水</v>
      </c>
      <c r="AD18" s="91" t="str">
        <f t="shared" si="0"/>
        <v>木</v>
      </c>
      <c r="AE18" s="92" t="str">
        <f t="shared" si="0"/>
        <v>金</v>
      </c>
      <c r="AF18" s="92" t="str">
        <f t="shared" si="0"/>
        <v>土</v>
      </c>
      <c r="AG18" s="92" t="str">
        <f t="shared" si="0"/>
        <v>日</v>
      </c>
      <c r="AH18" s="92" t="str">
        <f t="shared" si="0"/>
        <v>月</v>
      </c>
      <c r="AI18" s="92" t="str">
        <f t="shared" si="0"/>
        <v>火</v>
      </c>
      <c r="AJ18" s="93" t="str">
        <f t="shared" si="0"/>
        <v>水</v>
      </c>
      <c r="AK18" s="91" t="str">
        <f t="shared" si="0"/>
        <v>木</v>
      </c>
      <c r="AL18" s="92" t="str">
        <f t="shared" si="0"/>
        <v>金</v>
      </c>
      <c r="AM18" s="92" t="str">
        <f t="shared" si="0"/>
        <v>土</v>
      </c>
      <c r="AN18" s="92" t="str">
        <f t="shared" si="0"/>
        <v>日</v>
      </c>
      <c r="AO18" s="92" t="str">
        <f t="shared" si="0"/>
        <v>月</v>
      </c>
      <c r="AP18" s="92" t="str">
        <f t="shared" si="0"/>
        <v>火</v>
      </c>
      <c r="AQ18" s="93" t="str">
        <f t="shared" si="0"/>
        <v>水</v>
      </c>
      <c r="AR18" s="92" t="str">
        <f>IF(AR17=1,"日",IF(AR17=2,"月",IF(AR17=3,"火",IF(AR17=4,"水",IF(AR17=5,"木",IF(AR17=6,"金",IF(AR17=0,"","土")))))))</f>
        <v/>
      </c>
      <c r="AS18" s="92" t="str">
        <f>IF(AS17=1,"日",IF(AS17=2,"月",IF(AS17=3,"火",IF(AS17=4,"水",IF(AS17=5,"木",IF(AS17=6,"金",IF(AS17=0,"","土")))))))</f>
        <v/>
      </c>
      <c r="AT18" s="92" t="str">
        <f>IF(AT17=1,"日",IF(AT17=2,"月",IF(AT17=3,"火",IF(AT17=4,"水",IF(AT17=5,"木",IF(AT17=6,"金",IF(AT17=0,"","土")))))))</f>
        <v/>
      </c>
      <c r="AU18" s="174"/>
      <c r="AV18" s="175"/>
      <c r="AW18" s="174"/>
      <c r="AX18" s="175"/>
      <c r="AY18" s="177"/>
      <c r="AZ18" s="177"/>
      <c r="BA18" s="177"/>
      <c r="BB18" s="177"/>
      <c r="BC18" s="177"/>
      <c r="BD18" s="177"/>
    </row>
    <row r="19" spans="1:56" ht="39.950000000000003" customHeight="1" x14ac:dyDescent="0.4">
      <c r="A19" s="71"/>
      <c r="B19" s="85">
        <v>1</v>
      </c>
      <c r="C19" s="218" t="s">
        <v>2</v>
      </c>
      <c r="D19" s="219"/>
      <c r="E19" s="220" t="s">
        <v>66</v>
      </c>
      <c r="F19" s="221"/>
      <c r="G19" s="222" t="s">
        <v>114</v>
      </c>
      <c r="H19" s="223"/>
      <c r="I19" s="223"/>
      <c r="J19" s="223"/>
      <c r="K19" s="224"/>
      <c r="L19" s="225" t="s">
        <v>68</v>
      </c>
      <c r="M19" s="226"/>
      <c r="N19" s="226"/>
      <c r="O19" s="227"/>
      <c r="P19" s="131">
        <v>8</v>
      </c>
      <c r="Q19" s="132">
        <v>8</v>
      </c>
      <c r="R19" s="132"/>
      <c r="S19" s="132"/>
      <c r="T19" s="132">
        <v>8</v>
      </c>
      <c r="U19" s="132">
        <v>8</v>
      </c>
      <c r="V19" s="133">
        <v>8</v>
      </c>
      <c r="W19" s="131">
        <v>8</v>
      </c>
      <c r="X19" s="132">
        <v>8</v>
      </c>
      <c r="Y19" s="132"/>
      <c r="Z19" s="132"/>
      <c r="AA19" s="132">
        <v>8</v>
      </c>
      <c r="AB19" s="132">
        <v>8</v>
      </c>
      <c r="AC19" s="133">
        <v>8</v>
      </c>
      <c r="AD19" s="131">
        <v>8</v>
      </c>
      <c r="AE19" s="132">
        <v>8</v>
      </c>
      <c r="AF19" s="132"/>
      <c r="AG19" s="132"/>
      <c r="AH19" s="132">
        <v>8</v>
      </c>
      <c r="AI19" s="132">
        <v>8</v>
      </c>
      <c r="AJ19" s="133">
        <v>8</v>
      </c>
      <c r="AK19" s="131">
        <v>8</v>
      </c>
      <c r="AL19" s="132">
        <v>8</v>
      </c>
      <c r="AM19" s="132"/>
      <c r="AN19" s="132"/>
      <c r="AO19" s="132">
        <v>8</v>
      </c>
      <c r="AP19" s="132">
        <v>8</v>
      </c>
      <c r="AQ19" s="133">
        <v>8</v>
      </c>
      <c r="AR19" s="131"/>
      <c r="AS19" s="132"/>
      <c r="AT19" s="133"/>
      <c r="AU19" s="228">
        <f>IF($AZ$3="４週",SUM(P19:AQ19),IF($AZ$3="暦月",SUM(P19:AT19),""))</f>
        <v>160</v>
      </c>
      <c r="AV19" s="229"/>
      <c r="AW19" s="230">
        <f>IF($AZ$3="４週",AU19/4,IF($AZ$3="暦月",AU19/($AZ$12/7),""))</f>
        <v>40</v>
      </c>
      <c r="AX19" s="231"/>
      <c r="AY19" s="198"/>
      <c r="AZ19" s="199"/>
      <c r="BA19" s="199"/>
      <c r="BB19" s="199"/>
      <c r="BC19" s="199"/>
      <c r="BD19" s="200"/>
    </row>
    <row r="20" spans="1:56" ht="39.950000000000003" customHeight="1" x14ac:dyDescent="0.4">
      <c r="A20" s="71"/>
      <c r="B20" s="86">
        <f t="shared" ref="B20:B36" si="1">B19+1</f>
        <v>2</v>
      </c>
      <c r="C20" s="201" t="s">
        <v>112</v>
      </c>
      <c r="D20" s="202"/>
      <c r="E20" s="203" t="s">
        <v>66</v>
      </c>
      <c r="F20" s="204"/>
      <c r="G20" s="205" t="s">
        <v>114</v>
      </c>
      <c r="H20" s="206"/>
      <c r="I20" s="206"/>
      <c r="J20" s="206"/>
      <c r="K20" s="207"/>
      <c r="L20" s="208" t="s">
        <v>100</v>
      </c>
      <c r="M20" s="209"/>
      <c r="N20" s="209"/>
      <c r="O20" s="210"/>
      <c r="P20" s="134">
        <v>8</v>
      </c>
      <c r="Q20" s="135">
        <v>8</v>
      </c>
      <c r="R20" s="135"/>
      <c r="S20" s="135"/>
      <c r="T20" s="135">
        <v>8</v>
      </c>
      <c r="U20" s="135">
        <v>8</v>
      </c>
      <c r="V20" s="136">
        <v>8</v>
      </c>
      <c r="W20" s="134">
        <v>8</v>
      </c>
      <c r="X20" s="135">
        <v>8</v>
      </c>
      <c r="Y20" s="135"/>
      <c r="Z20" s="135"/>
      <c r="AA20" s="135">
        <v>8</v>
      </c>
      <c r="AB20" s="135">
        <v>8</v>
      </c>
      <c r="AC20" s="136">
        <v>8</v>
      </c>
      <c r="AD20" s="134">
        <v>8</v>
      </c>
      <c r="AE20" s="135">
        <v>8</v>
      </c>
      <c r="AF20" s="135"/>
      <c r="AG20" s="135"/>
      <c r="AH20" s="135">
        <v>8</v>
      </c>
      <c r="AI20" s="135">
        <v>8</v>
      </c>
      <c r="AJ20" s="136">
        <v>8</v>
      </c>
      <c r="AK20" s="134">
        <v>8</v>
      </c>
      <c r="AL20" s="135">
        <v>8</v>
      </c>
      <c r="AM20" s="135"/>
      <c r="AN20" s="135"/>
      <c r="AO20" s="135">
        <v>8</v>
      </c>
      <c r="AP20" s="135">
        <v>8</v>
      </c>
      <c r="AQ20" s="136">
        <v>8</v>
      </c>
      <c r="AR20" s="134"/>
      <c r="AS20" s="135"/>
      <c r="AT20" s="136"/>
      <c r="AU20" s="211">
        <f>IF($AZ$3="４週",SUM(P20:AQ20),IF($AZ$3="暦月",SUM(P20:AT20),""))</f>
        <v>160</v>
      </c>
      <c r="AV20" s="212"/>
      <c r="AW20" s="213">
        <f>IF($AZ$3="４週",AU20/4,IF($AZ$3="暦月",AU20/($AZ$12/7),""))</f>
        <v>40</v>
      </c>
      <c r="AX20" s="214"/>
      <c r="AY20" s="215"/>
      <c r="AZ20" s="216"/>
      <c r="BA20" s="216"/>
      <c r="BB20" s="216"/>
      <c r="BC20" s="216"/>
      <c r="BD20" s="217"/>
    </row>
    <row r="21" spans="1:56" ht="39.950000000000003" customHeight="1" x14ac:dyDescent="0.4">
      <c r="A21" s="71"/>
      <c r="B21" s="86">
        <f t="shared" si="1"/>
        <v>3</v>
      </c>
      <c r="C21" s="201" t="s">
        <v>112</v>
      </c>
      <c r="D21" s="202"/>
      <c r="E21" s="203" t="s">
        <v>66</v>
      </c>
      <c r="F21" s="204"/>
      <c r="G21" s="205" t="s">
        <v>112</v>
      </c>
      <c r="H21" s="206"/>
      <c r="I21" s="206"/>
      <c r="J21" s="206"/>
      <c r="K21" s="207"/>
      <c r="L21" s="208" t="s">
        <v>78</v>
      </c>
      <c r="M21" s="209"/>
      <c r="N21" s="209"/>
      <c r="O21" s="210"/>
      <c r="P21" s="134">
        <v>8</v>
      </c>
      <c r="Q21" s="135">
        <v>8</v>
      </c>
      <c r="R21" s="135"/>
      <c r="S21" s="135"/>
      <c r="T21" s="135">
        <v>8</v>
      </c>
      <c r="U21" s="135">
        <v>8</v>
      </c>
      <c r="V21" s="136">
        <v>8</v>
      </c>
      <c r="W21" s="134">
        <v>8</v>
      </c>
      <c r="X21" s="135">
        <v>8</v>
      </c>
      <c r="Y21" s="135"/>
      <c r="Z21" s="135"/>
      <c r="AA21" s="135">
        <v>8</v>
      </c>
      <c r="AB21" s="135">
        <v>8</v>
      </c>
      <c r="AC21" s="136">
        <v>8</v>
      </c>
      <c r="AD21" s="134">
        <v>8</v>
      </c>
      <c r="AE21" s="135">
        <v>8</v>
      </c>
      <c r="AF21" s="135"/>
      <c r="AG21" s="135"/>
      <c r="AH21" s="135">
        <v>8</v>
      </c>
      <c r="AI21" s="135">
        <v>8</v>
      </c>
      <c r="AJ21" s="136">
        <v>8</v>
      </c>
      <c r="AK21" s="134">
        <v>8</v>
      </c>
      <c r="AL21" s="135">
        <v>8</v>
      </c>
      <c r="AM21" s="135"/>
      <c r="AN21" s="135"/>
      <c r="AO21" s="135">
        <v>8</v>
      </c>
      <c r="AP21" s="135">
        <v>8</v>
      </c>
      <c r="AQ21" s="136">
        <v>8</v>
      </c>
      <c r="AR21" s="134"/>
      <c r="AS21" s="135"/>
      <c r="AT21" s="136"/>
      <c r="AU21" s="211">
        <f>IF($AZ$3="４週",SUM(P21:AQ21),IF($AZ$3="暦月",SUM(P21:AT21),""))</f>
        <v>160</v>
      </c>
      <c r="AV21" s="212"/>
      <c r="AW21" s="213">
        <f>IF($AZ$3="４週",AU21/4,IF($AZ$3="暦月",AU21/($AZ$12/7),""))</f>
        <v>40</v>
      </c>
      <c r="AX21" s="214"/>
      <c r="AY21" s="215"/>
      <c r="AZ21" s="216"/>
      <c r="BA21" s="216"/>
      <c r="BB21" s="216"/>
      <c r="BC21" s="216"/>
      <c r="BD21" s="217"/>
    </row>
    <row r="22" spans="1:56" ht="39.950000000000003" customHeight="1" x14ac:dyDescent="0.4">
      <c r="A22" s="71"/>
      <c r="B22" s="86">
        <f t="shared" si="1"/>
        <v>4</v>
      </c>
      <c r="C22" s="201" t="s">
        <v>112</v>
      </c>
      <c r="D22" s="202"/>
      <c r="E22" s="203" t="s">
        <v>66</v>
      </c>
      <c r="F22" s="204"/>
      <c r="G22" s="205" t="s">
        <v>112</v>
      </c>
      <c r="H22" s="206"/>
      <c r="I22" s="206"/>
      <c r="J22" s="206"/>
      <c r="K22" s="207"/>
      <c r="L22" s="208" t="s">
        <v>80</v>
      </c>
      <c r="M22" s="209"/>
      <c r="N22" s="209"/>
      <c r="O22" s="210"/>
      <c r="P22" s="134">
        <v>8</v>
      </c>
      <c r="Q22" s="135">
        <v>8</v>
      </c>
      <c r="R22" s="135"/>
      <c r="S22" s="135"/>
      <c r="T22" s="135">
        <v>8</v>
      </c>
      <c r="U22" s="135">
        <v>8</v>
      </c>
      <c r="V22" s="136">
        <v>8</v>
      </c>
      <c r="W22" s="134">
        <v>8</v>
      </c>
      <c r="X22" s="135">
        <v>8</v>
      </c>
      <c r="Y22" s="135"/>
      <c r="Z22" s="135"/>
      <c r="AA22" s="135">
        <v>8</v>
      </c>
      <c r="AB22" s="135">
        <v>8</v>
      </c>
      <c r="AC22" s="136">
        <v>8</v>
      </c>
      <c r="AD22" s="134">
        <v>8</v>
      </c>
      <c r="AE22" s="135">
        <v>8</v>
      </c>
      <c r="AF22" s="135"/>
      <c r="AG22" s="135"/>
      <c r="AH22" s="135">
        <v>8</v>
      </c>
      <c r="AI22" s="135">
        <v>8</v>
      </c>
      <c r="AJ22" s="136">
        <v>8</v>
      </c>
      <c r="AK22" s="134">
        <v>8</v>
      </c>
      <c r="AL22" s="135">
        <v>8</v>
      </c>
      <c r="AM22" s="135"/>
      <c r="AN22" s="135"/>
      <c r="AO22" s="135">
        <v>8</v>
      </c>
      <c r="AP22" s="135">
        <v>8</v>
      </c>
      <c r="AQ22" s="136">
        <v>8</v>
      </c>
      <c r="AR22" s="134"/>
      <c r="AS22" s="135"/>
      <c r="AT22" s="136"/>
      <c r="AU22" s="211">
        <f>IF($AZ$3="４週",SUM(P22:AQ22),IF($AZ$3="暦月",SUM(P22:AT22),""))</f>
        <v>160</v>
      </c>
      <c r="AV22" s="212"/>
      <c r="AW22" s="213">
        <f>IF($AZ$3="４週",AU22/4,IF($AZ$3="暦月",AU22/($AZ$12/7),""))</f>
        <v>40</v>
      </c>
      <c r="AX22" s="214"/>
      <c r="AY22" s="215"/>
      <c r="AZ22" s="216"/>
      <c r="BA22" s="216"/>
      <c r="BB22" s="216"/>
      <c r="BC22" s="216"/>
      <c r="BD22" s="217"/>
    </row>
    <row r="23" spans="1:56" ht="39.950000000000003" customHeight="1" x14ac:dyDescent="0.4">
      <c r="A23" s="71"/>
      <c r="B23" s="86">
        <f t="shared" si="1"/>
        <v>5</v>
      </c>
      <c r="C23" s="201" t="s">
        <v>112</v>
      </c>
      <c r="D23" s="202"/>
      <c r="E23" s="203" t="s">
        <v>121</v>
      </c>
      <c r="F23" s="204"/>
      <c r="G23" s="205" t="s">
        <v>112</v>
      </c>
      <c r="H23" s="206"/>
      <c r="I23" s="206"/>
      <c r="J23" s="206"/>
      <c r="K23" s="207"/>
      <c r="L23" s="208" t="s">
        <v>79</v>
      </c>
      <c r="M23" s="209"/>
      <c r="N23" s="209"/>
      <c r="O23" s="210"/>
      <c r="P23" s="134">
        <v>4</v>
      </c>
      <c r="Q23" s="135">
        <v>4</v>
      </c>
      <c r="R23" s="135"/>
      <c r="S23" s="135"/>
      <c r="T23" s="135">
        <v>4</v>
      </c>
      <c r="U23" s="135">
        <v>4</v>
      </c>
      <c r="V23" s="136">
        <v>4</v>
      </c>
      <c r="W23" s="134">
        <v>4</v>
      </c>
      <c r="X23" s="135">
        <v>4</v>
      </c>
      <c r="Y23" s="135"/>
      <c r="Z23" s="135"/>
      <c r="AA23" s="135">
        <v>4</v>
      </c>
      <c r="AB23" s="135">
        <v>4</v>
      </c>
      <c r="AC23" s="136">
        <v>4</v>
      </c>
      <c r="AD23" s="134">
        <v>4</v>
      </c>
      <c r="AE23" s="135">
        <v>4</v>
      </c>
      <c r="AF23" s="135"/>
      <c r="AG23" s="135"/>
      <c r="AH23" s="135">
        <v>4</v>
      </c>
      <c r="AI23" s="135">
        <v>4</v>
      </c>
      <c r="AJ23" s="136">
        <v>4</v>
      </c>
      <c r="AK23" s="134">
        <v>4</v>
      </c>
      <c r="AL23" s="135">
        <v>4</v>
      </c>
      <c r="AM23" s="135"/>
      <c r="AN23" s="135"/>
      <c r="AO23" s="135">
        <v>4</v>
      </c>
      <c r="AP23" s="135">
        <v>4</v>
      </c>
      <c r="AQ23" s="136">
        <v>4</v>
      </c>
      <c r="AR23" s="134"/>
      <c r="AS23" s="135"/>
      <c r="AT23" s="136"/>
      <c r="AU23" s="211">
        <f t="shared" ref="AU23:AU36" si="2">IF($AZ$3="４週",SUM(P23:AQ23),IF($AZ$3="暦月",SUM(P23:AT23),""))</f>
        <v>80</v>
      </c>
      <c r="AV23" s="212"/>
      <c r="AW23" s="213">
        <f>IF($AZ$3="４週",AU23/4,IF($AZ$3="暦月",AU23/($AZ$12/7),""))</f>
        <v>20</v>
      </c>
      <c r="AX23" s="214"/>
      <c r="AY23" s="215"/>
      <c r="AZ23" s="216"/>
      <c r="BA23" s="216"/>
      <c r="BB23" s="216"/>
      <c r="BC23" s="216"/>
      <c r="BD23" s="217"/>
    </row>
    <row r="24" spans="1:56" ht="39.950000000000003" customHeight="1" x14ac:dyDescent="0.4">
      <c r="A24" s="71"/>
      <c r="B24" s="86">
        <f t="shared" si="1"/>
        <v>6</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
        <v>0</v>
      </c>
      <c r="AV24" s="212"/>
      <c r="AW24" s="213">
        <f>IF($AZ$3="４週",AU24/4,IF($AZ$3="暦月",AU24/($AZ$12/7),""))</f>
        <v>0</v>
      </c>
      <c r="AX24" s="214"/>
      <c r="AY24" s="215"/>
      <c r="AZ24" s="216"/>
      <c r="BA24" s="216"/>
      <c r="BB24" s="216"/>
      <c r="BC24" s="216"/>
      <c r="BD24" s="217"/>
    </row>
    <row r="25" spans="1:56" ht="39.950000000000003" customHeight="1" x14ac:dyDescent="0.4">
      <c r="A25" s="71"/>
      <c r="B25" s="86">
        <f t="shared" si="1"/>
        <v>7</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IF($AZ$3="４週",SUM(P25:AQ25),IF($AZ$3="暦月",SUM(P25:AT25),""))</f>
        <v>0</v>
      </c>
      <c r="AV25" s="212"/>
      <c r="AW25" s="213">
        <f>IF($AZ$3="４週",AU25/4,IF($AZ$3="暦月",AU25/($AZ$12/7),""))</f>
        <v>0</v>
      </c>
      <c r="AX25" s="214"/>
      <c r="AY25" s="215"/>
      <c r="AZ25" s="216"/>
      <c r="BA25" s="216"/>
      <c r="BB25" s="216"/>
      <c r="BC25" s="216"/>
      <c r="BD25" s="217"/>
    </row>
    <row r="26" spans="1:56" ht="39.950000000000003" customHeight="1" x14ac:dyDescent="0.4">
      <c r="A26" s="71"/>
      <c r="B26" s="86">
        <f t="shared" si="1"/>
        <v>8</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
        <v>0</v>
      </c>
      <c r="AV26" s="212"/>
      <c r="AW26" s="213">
        <f>IF($AZ$3="４週",AU26/4,IF($AZ$3="暦月",AU26/($AZ$12/7),""))</f>
        <v>0</v>
      </c>
      <c r="AX26" s="214"/>
      <c r="AY26" s="215"/>
      <c r="AZ26" s="216"/>
      <c r="BA26" s="216"/>
      <c r="BB26" s="216"/>
      <c r="BC26" s="216"/>
      <c r="BD26" s="217"/>
    </row>
    <row r="27" spans="1:56" ht="39.950000000000003" customHeight="1" x14ac:dyDescent="0.4">
      <c r="A27" s="71"/>
      <c r="B27" s="86">
        <f t="shared" si="1"/>
        <v>9</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
        <v>0</v>
      </c>
      <c r="AV27" s="212"/>
      <c r="AW27" s="213">
        <f>IF($AZ$3="４週",AU27/4,IF($AZ$3="暦月",AU27/($AZ$12/7),""))</f>
        <v>0</v>
      </c>
      <c r="AX27" s="214"/>
      <c r="AY27" s="215"/>
      <c r="AZ27" s="216"/>
      <c r="BA27" s="216"/>
      <c r="BB27" s="216"/>
      <c r="BC27" s="216"/>
      <c r="BD27" s="217"/>
    </row>
    <row r="28" spans="1:56" ht="39.950000000000003" customHeight="1" x14ac:dyDescent="0.4">
      <c r="A28" s="71"/>
      <c r="B28" s="86">
        <f t="shared" si="1"/>
        <v>10</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
        <v>0</v>
      </c>
      <c r="AV28" s="212"/>
      <c r="AW28" s="213">
        <f>IF($AZ$3="４週",AU28/4,IF($AZ$3="暦月",AU28/($AZ$12/7),""))</f>
        <v>0</v>
      </c>
      <c r="AX28" s="214"/>
      <c r="AY28" s="215"/>
      <c r="AZ28" s="216"/>
      <c r="BA28" s="216"/>
      <c r="BB28" s="216"/>
      <c r="BC28" s="216"/>
      <c r="BD28" s="217"/>
    </row>
    <row r="29" spans="1:56" ht="39.950000000000003" customHeight="1" x14ac:dyDescent="0.4">
      <c r="A29" s="71"/>
      <c r="B29" s="86">
        <f t="shared" si="1"/>
        <v>11</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
        <v>0</v>
      </c>
      <c r="AV29" s="212"/>
      <c r="AW29" s="213">
        <f>IF($AZ$3="４週",AU29/4,IF($AZ$3="暦月",AU29/($AZ$12/7),""))</f>
        <v>0</v>
      </c>
      <c r="AX29" s="214"/>
      <c r="AY29" s="215"/>
      <c r="AZ29" s="216"/>
      <c r="BA29" s="216"/>
      <c r="BB29" s="216"/>
      <c r="BC29" s="216"/>
      <c r="BD29" s="217"/>
    </row>
    <row r="30" spans="1:56" ht="39.950000000000003" customHeight="1" x14ac:dyDescent="0.4">
      <c r="A30" s="71"/>
      <c r="B30" s="86">
        <f t="shared" si="1"/>
        <v>12</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
        <v>0</v>
      </c>
      <c r="AV30" s="212"/>
      <c r="AW30" s="213">
        <f>IF($AZ$3="４週",AU30/4,IF($AZ$3="暦月",AU30/($AZ$12/7),""))</f>
        <v>0</v>
      </c>
      <c r="AX30" s="214"/>
      <c r="AY30" s="215"/>
      <c r="AZ30" s="216"/>
      <c r="BA30" s="216"/>
      <c r="BB30" s="216"/>
      <c r="BC30" s="216"/>
      <c r="BD30" s="217"/>
    </row>
    <row r="31" spans="1:56" ht="39.950000000000003" customHeight="1" x14ac:dyDescent="0.4">
      <c r="A31" s="71"/>
      <c r="B31" s="86">
        <f t="shared" si="1"/>
        <v>13</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si="2"/>
        <v>0</v>
      </c>
      <c r="AV31" s="212"/>
      <c r="AW31" s="213">
        <f>IF($AZ$3="４週",AU31/4,IF($AZ$3="暦月",AU31/($AZ$12/7),""))</f>
        <v>0</v>
      </c>
      <c r="AX31" s="214"/>
      <c r="AY31" s="215"/>
      <c r="AZ31" s="216"/>
      <c r="BA31" s="216"/>
      <c r="BB31" s="216"/>
      <c r="BC31" s="216"/>
      <c r="BD31" s="217"/>
    </row>
    <row r="32" spans="1:56" ht="39.950000000000003" customHeight="1" x14ac:dyDescent="0.4">
      <c r="A32" s="71"/>
      <c r="B32" s="86">
        <f t="shared" si="1"/>
        <v>14</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si="2"/>
        <v>0</v>
      </c>
      <c r="AV32" s="212"/>
      <c r="AW32" s="213">
        <f>IF($AZ$3="４週",AU32/4,IF($AZ$3="暦月",AU32/($AZ$12/7),""))</f>
        <v>0</v>
      </c>
      <c r="AX32" s="214"/>
      <c r="AY32" s="215"/>
      <c r="AZ32" s="216"/>
      <c r="BA32" s="216"/>
      <c r="BB32" s="216"/>
      <c r="BC32" s="216"/>
      <c r="BD32" s="217"/>
    </row>
    <row r="33" spans="1:56" ht="39.950000000000003" customHeight="1" x14ac:dyDescent="0.4">
      <c r="A33" s="71"/>
      <c r="B33" s="86">
        <f t="shared" si="1"/>
        <v>15</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2"/>
        <v>0</v>
      </c>
      <c r="AV33" s="212"/>
      <c r="AW33" s="213">
        <f>IF($AZ$3="４週",AU33/4,IF($AZ$3="暦月",AU33/($AZ$12/7),""))</f>
        <v>0</v>
      </c>
      <c r="AX33" s="214"/>
      <c r="AY33" s="215"/>
      <c r="AZ33" s="216"/>
      <c r="BA33" s="216"/>
      <c r="BB33" s="216"/>
      <c r="BC33" s="216"/>
      <c r="BD33" s="217"/>
    </row>
    <row r="34" spans="1:56" ht="39.950000000000003" customHeight="1" x14ac:dyDescent="0.4">
      <c r="A34" s="71"/>
      <c r="B34" s="86">
        <f t="shared" si="1"/>
        <v>16</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2"/>
        <v>0</v>
      </c>
      <c r="AV34" s="212"/>
      <c r="AW34" s="213">
        <f>IF($AZ$3="４週",AU34/4,IF($AZ$3="暦月",AU34/($AZ$12/7),""))</f>
        <v>0</v>
      </c>
      <c r="AX34" s="214"/>
      <c r="AY34" s="215"/>
      <c r="AZ34" s="216"/>
      <c r="BA34" s="216"/>
      <c r="BB34" s="216"/>
      <c r="BC34" s="216"/>
      <c r="BD34" s="217"/>
    </row>
    <row r="35" spans="1:56" ht="39.950000000000003" customHeight="1" x14ac:dyDescent="0.4">
      <c r="A35" s="71"/>
      <c r="B35" s="86">
        <f t="shared" si="1"/>
        <v>17</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2"/>
        <v>0</v>
      </c>
      <c r="AV35" s="212"/>
      <c r="AW35" s="213">
        <f>IF($AZ$3="４週",AU35/4,IF($AZ$3="暦月",AU35/($AZ$12/7),""))</f>
        <v>0</v>
      </c>
      <c r="AX35" s="214"/>
      <c r="AY35" s="215"/>
      <c r="AZ35" s="216"/>
      <c r="BA35" s="216"/>
      <c r="BB35" s="216"/>
      <c r="BC35" s="216"/>
      <c r="BD35" s="217"/>
    </row>
    <row r="36" spans="1:56" ht="39.950000000000003" customHeight="1" thickBot="1" x14ac:dyDescent="0.45">
      <c r="A36" s="71"/>
      <c r="B36" s="87">
        <f t="shared" si="1"/>
        <v>18</v>
      </c>
      <c r="C36" s="232"/>
      <c r="D36" s="233"/>
      <c r="E36" s="234"/>
      <c r="F36" s="235"/>
      <c r="G36" s="236"/>
      <c r="H36" s="237"/>
      <c r="I36" s="237"/>
      <c r="J36" s="237"/>
      <c r="K36" s="238"/>
      <c r="L36" s="239"/>
      <c r="M36" s="240"/>
      <c r="N36" s="240"/>
      <c r="O36" s="241"/>
      <c r="P36" s="137"/>
      <c r="Q36" s="138"/>
      <c r="R36" s="138"/>
      <c r="S36" s="138"/>
      <c r="T36" s="138"/>
      <c r="U36" s="138"/>
      <c r="V36" s="139"/>
      <c r="W36" s="137"/>
      <c r="X36" s="138"/>
      <c r="Y36" s="138"/>
      <c r="Z36" s="138"/>
      <c r="AA36" s="138"/>
      <c r="AB36" s="138"/>
      <c r="AC36" s="139"/>
      <c r="AD36" s="137"/>
      <c r="AE36" s="138"/>
      <c r="AF36" s="138"/>
      <c r="AG36" s="138"/>
      <c r="AH36" s="138"/>
      <c r="AI36" s="138"/>
      <c r="AJ36" s="139"/>
      <c r="AK36" s="137"/>
      <c r="AL36" s="138"/>
      <c r="AM36" s="138"/>
      <c r="AN36" s="138"/>
      <c r="AO36" s="138"/>
      <c r="AP36" s="138"/>
      <c r="AQ36" s="139"/>
      <c r="AR36" s="137"/>
      <c r="AS36" s="138"/>
      <c r="AT36" s="139"/>
      <c r="AU36" s="242">
        <f t="shared" si="2"/>
        <v>0</v>
      </c>
      <c r="AV36" s="243"/>
      <c r="AW36" s="244">
        <f>IF($AZ$3="４週",AU36/4,IF($AZ$3="暦月",AU36/($AZ$12/7),""))</f>
        <v>0</v>
      </c>
      <c r="AX36" s="245"/>
      <c r="AY36" s="246"/>
      <c r="AZ36" s="247"/>
      <c r="BA36" s="247"/>
      <c r="BB36" s="247"/>
      <c r="BC36" s="247"/>
      <c r="BD36" s="248"/>
    </row>
    <row r="37" spans="1:56" ht="20.25" customHeight="1" x14ac:dyDescent="0.4">
      <c r="A37" s="71"/>
      <c r="B37" s="71"/>
      <c r="C37" s="75"/>
      <c r="D37" s="76"/>
      <c r="E37" s="77"/>
      <c r="F37" s="73"/>
      <c r="G37" s="73"/>
      <c r="H37" s="73"/>
      <c r="I37" s="73"/>
      <c r="J37" s="73"/>
      <c r="K37" s="73"/>
      <c r="L37" s="73"/>
      <c r="M37" s="73"/>
      <c r="N37" s="73"/>
      <c r="O37" s="73"/>
      <c r="P37" s="73"/>
      <c r="Q37" s="73"/>
      <c r="R37" s="73"/>
      <c r="S37" s="73"/>
      <c r="T37" s="73"/>
      <c r="U37" s="73"/>
      <c r="V37" s="73"/>
      <c r="W37" s="73"/>
      <c r="X37" s="73"/>
      <c r="Y37" s="73"/>
      <c r="Z37" s="73"/>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c r="AZ37" s="151"/>
      <c r="BA37" s="151"/>
      <c r="BB37" s="151"/>
      <c r="BC37" s="151"/>
      <c r="BD37" s="151"/>
    </row>
    <row r="38" spans="1:56" ht="20.25" customHeight="1" x14ac:dyDescent="0.4">
      <c r="A38" s="71"/>
      <c r="B38" s="98" t="s">
        <v>133</v>
      </c>
      <c r="C38" s="98"/>
      <c r="D38" s="98"/>
      <c r="E38" s="98"/>
      <c r="F38" s="98"/>
      <c r="G38" s="98"/>
      <c r="H38" s="98"/>
      <c r="I38" s="98"/>
      <c r="J38" s="98"/>
      <c r="K38" s="98"/>
      <c r="L38" s="99"/>
      <c r="M38" s="98"/>
      <c r="N38" s="98"/>
      <c r="O38" s="98"/>
      <c r="P38" s="98"/>
      <c r="Q38" s="98"/>
      <c r="R38" s="98"/>
      <c r="S38" s="98"/>
      <c r="T38" s="98" t="s">
        <v>70</v>
      </c>
      <c r="U38" s="98"/>
      <c r="V38" s="98"/>
      <c r="W38" s="98"/>
      <c r="X38" s="98"/>
      <c r="Y38" s="98"/>
      <c r="Z38" s="10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9" t="s">
        <v>35</v>
      </c>
      <c r="D39" s="249"/>
      <c r="E39" s="249" t="s">
        <v>36</v>
      </c>
      <c r="F39" s="249"/>
      <c r="G39" s="249"/>
      <c r="H39" s="249"/>
      <c r="I39" s="98"/>
      <c r="J39" s="251" t="s">
        <v>39</v>
      </c>
      <c r="K39" s="251"/>
      <c r="L39" s="251"/>
      <c r="M39" s="251"/>
      <c r="N39" s="67"/>
      <c r="O39" s="67"/>
      <c r="P39" s="96" t="s">
        <v>47</v>
      </c>
      <c r="Q39" s="96"/>
      <c r="R39" s="98"/>
      <c r="S39" s="98"/>
      <c r="T39" s="252" t="s">
        <v>7</v>
      </c>
      <c r="U39" s="253"/>
      <c r="V39" s="252" t="s">
        <v>8</v>
      </c>
      <c r="W39" s="254"/>
      <c r="X39" s="254"/>
      <c r="Y39" s="253"/>
      <c r="Z39" s="101"/>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0"/>
      <c r="D40" s="250"/>
      <c r="E40" s="250" t="s">
        <v>37</v>
      </c>
      <c r="F40" s="250"/>
      <c r="G40" s="250" t="s">
        <v>38</v>
      </c>
      <c r="H40" s="250"/>
      <c r="I40" s="98"/>
      <c r="J40" s="250" t="s">
        <v>37</v>
      </c>
      <c r="K40" s="250"/>
      <c r="L40" s="250" t="s">
        <v>38</v>
      </c>
      <c r="M40" s="250"/>
      <c r="N40" s="67"/>
      <c r="O40" s="67"/>
      <c r="P40" s="96" t="s">
        <v>44</v>
      </c>
      <c r="Q40" s="96"/>
      <c r="R40" s="98"/>
      <c r="S40" s="98"/>
      <c r="T40" s="252" t="s">
        <v>3</v>
      </c>
      <c r="U40" s="253"/>
      <c r="V40" s="252" t="s">
        <v>50</v>
      </c>
      <c r="W40" s="254"/>
      <c r="X40" s="254"/>
      <c r="Y40" s="253"/>
      <c r="Z40" s="10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252" t="s">
        <v>3</v>
      </c>
      <c r="D41" s="253"/>
      <c r="E41" s="255">
        <f>SUMIFS($AU$19:$AV$36,$C$19:$D$36,"介護支援専門員",$E$19:$F$36,"A")</f>
        <v>480</v>
      </c>
      <c r="F41" s="256"/>
      <c r="G41" s="257">
        <f>SUMIFS($AW$19:$AX$36,$C$19:$D$36,"介護支援専門員",$E$19:$F$36,"A")</f>
        <v>120</v>
      </c>
      <c r="H41" s="258"/>
      <c r="I41" s="112"/>
      <c r="J41" s="259">
        <v>0</v>
      </c>
      <c r="K41" s="260"/>
      <c r="L41" s="259">
        <v>0</v>
      </c>
      <c r="M41" s="260"/>
      <c r="N41" s="111"/>
      <c r="O41" s="111"/>
      <c r="P41" s="259">
        <v>3</v>
      </c>
      <c r="Q41" s="260"/>
      <c r="R41" s="98"/>
      <c r="S41" s="98"/>
      <c r="T41" s="252" t="s">
        <v>4</v>
      </c>
      <c r="U41" s="253"/>
      <c r="V41" s="252" t="s">
        <v>51</v>
      </c>
      <c r="W41" s="254"/>
      <c r="X41" s="254"/>
      <c r="Y41" s="253"/>
      <c r="Z41" s="104"/>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252" t="s">
        <v>4</v>
      </c>
      <c r="D42" s="253"/>
      <c r="E42" s="255">
        <f>SUMIFS($AU$19:$AV$36,$C$19:$D$36,"介護支援専門員",$E$19:$F$36,"B")</f>
        <v>0</v>
      </c>
      <c r="F42" s="256"/>
      <c r="G42" s="257">
        <f>SUMIFS($AW$19:$AX$36,$C$19:$D$36,"介護支援専門員",$E$19:$F$36,"B")</f>
        <v>0</v>
      </c>
      <c r="H42" s="258"/>
      <c r="I42" s="112"/>
      <c r="J42" s="259">
        <v>0</v>
      </c>
      <c r="K42" s="260"/>
      <c r="L42" s="259">
        <v>0</v>
      </c>
      <c r="M42" s="260"/>
      <c r="N42" s="111"/>
      <c r="O42" s="111"/>
      <c r="P42" s="259">
        <v>0</v>
      </c>
      <c r="Q42" s="260"/>
      <c r="R42" s="98"/>
      <c r="S42" s="98"/>
      <c r="T42" s="252" t="s">
        <v>5</v>
      </c>
      <c r="U42" s="253"/>
      <c r="V42" s="252" t="s">
        <v>52</v>
      </c>
      <c r="W42" s="254"/>
      <c r="X42" s="254"/>
      <c r="Y42" s="253"/>
      <c r="Z42" s="104"/>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252" t="s">
        <v>5</v>
      </c>
      <c r="D43" s="253"/>
      <c r="E43" s="255">
        <f>SUMIFS($AU$19:$AV$36,$C$19:$D$36,"介護支援専門員",$E$19:$F$36,"C")</f>
        <v>80</v>
      </c>
      <c r="F43" s="256"/>
      <c r="G43" s="257">
        <f>SUMIFS($AW$19:$AX$36,$C$19:$D$36,"介護支援専門員",$E$19:$F$36,"C")</f>
        <v>20</v>
      </c>
      <c r="H43" s="258"/>
      <c r="I43" s="112"/>
      <c r="J43" s="259">
        <v>80</v>
      </c>
      <c r="K43" s="260"/>
      <c r="L43" s="261">
        <v>20</v>
      </c>
      <c r="M43" s="262"/>
      <c r="N43" s="111"/>
      <c r="O43" s="111"/>
      <c r="P43" s="255" t="s">
        <v>30</v>
      </c>
      <c r="Q43" s="256"/>
      <c r="R43" s="98"/>
      <c r="S43" s="98"/>
      <c r="T43" s="252" t="s">
        <v>6</v>
      </c>
      <c r="U43" s="253"/>
      <c r="V43" s="252" t="s">
        <v>69</v>
      </c>
      <c r="W43" s="254"/>
      <c r="X43" s="254"/>
      <c r="Y43" s="253"/>
      <c r="Z43" s="105"/>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52" t="s">
        <v>6</v>
      </c>
      <c r="D44" s="253"/>
      <c r="E44" s="255">
        <f>SUMIFS($AU$19:$AV$36,$C$19:$D$36,"介護支援専門員",$E$19:$F$36,"D")</f>
        <v>0</v>
      </c>
      <c r="F44" s="256"/>
      <c r="G44" s="257">
        <f>SUMIFS($AW$19:$AX$36,$C$19:$D$36,"介護支援専門員",$E$19:$F$36,"D")</f>
        <v>0</v>
      </c>
      <c r="H44" s="258"/>
      <c r="I44" s="112"/>
      <c r="J44" s="259">
        <v>0</v>
      </c>
      <c r="K44" s="260"/>
      <c r="L44" s="261">
        <v>0</v>
      </c>
      <c r="M44" s="262"/>
      <c r="N44" s="111"/>
      <c r="O44" s="111"/>
      <c r="P44" s="255" t="s">
        <v>30</v>
      </c>
      <c r="Q44" s="256"/>
      <c r="R44" s="98"/>
      <c r="S44" s="98"/>
      <c r="T44" s="98"/>
      <c r="U44" s="263"/>
      <c r="V44" s="263"/>
      <c r="W44" s="264"/>
      <c r="X44" s="264"/>
      <c r="Y44" s="150"/>
      <c r="Z44" s="15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52" t="s">
        <v>27</v>
      </c>
      <c r="D45" s="253"/>
      <c r="E45" s="255">
        <f>SUM(E41:F44)</f>
        <v>560</v>
      </c>
      <c r="F45" s="256"/>
      <c r="G45" s="257">
        <f>SUM(G41:H44)</f>
        <v>140</v>
      </c>
      <c r="H45" s="258"/>
      <c r="I45" s="112"/>
      <c r="J45" s="255">
        <f>SUM(J41:K44)</f>
        <v>80</v>
      </c>
      <c r="K45" s="256"/>
      <c r="L45" s="255">
        <f>SUM(L41:M44)</f>
        <v>20</v>
      </c>
      <c r="M45" s="256"/>
      <c r="N45" s="111"/>
      <c r="O45" s="111"/>
      <c r="P45" s="255">
        <f>SUM(P41:Q42)</f>
        <v>3</v>
      </c>
      <c r="Q45" s="256"/>
      <c r="R45" s="98"/>
      <c r="S45" s="98"/>
      <c r="T45" s="98"/>
      <c r="U45" s="263"/>
      <c r="V45" s="263"/>
      <c r="W45" s="264"/>
      <c r="X45" s="264"/>
      <c r="Y45" s="149"/>
      <c r="Z45" s="149"/>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9" t="s">
        <v>45</v>
      </c>
      <c r="D47" s="98"/>
      <c r="E47" s="98"/>
      <c r="F47" s="98"/>
      <c r="G47" s="98"/>
      <c r="H47" s="98"/>
      <c r="I47" s="106" t="s">
        <v>89</v>
      </c>
      <c r="J47" s="272" t="s">
        <v>90</v>
      </c>
      <c r="K47" s="273"/>
      <c r="L47" s="107"/>
      <c r="M47" s="106"/>
      <c r="N47" s="98"/>
      <c r="O47" s="98"/>
      <c r="P47" s="98"/>
      <c r="Q47" s="98"/>
      <c r="R47" s="98"/>
      <c r="S47" s="98"/>
      <c r="T47" s="98"/>
      <c r="U47" s="102"/>
      <c r="V47" s="101"/>
      <c r="W47" s="101"/>
      <c r="X47" s="101"/>
      <c r="Y47" s="101"/>
      <c r="Z47" s="101"/>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40</v>
      </c>
      <c r="D48" s="98"/>
      <c r="E48" s="98"/>
      <c r="F48" s="98"/>
      <c r="G48" s="98"/>
      <c r="H48" s="98" t="s">
        <v>41</v>
      </c>
      <c r="I48" s="98"/>
      <c r="J48" s="98"/>
      <c r="K48" s="98"/>
      <c r="L48" s="99"/>
      <c r="M48" s="98"/>
      <c r="N48" s="98"/>
      <c r="O48" s="98"/>
      <c r="P48" s="98"/>
      <c r="Q48" s="98"/>
      <c r="R48" s="98"/>
      <c r="S48" s="98"/>
      <c r="T48" s="98"/>
      <c r="U48" s="101"/>
      <c r="V48" s="101"/>
      <c r="W48" s="101"/>
      <c r="X48" s="101"/>
      <c r="Y48" s="101"/>
      <c r="Z48" s="101"/>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98" t="str">
        <f>IF($J$47="週","対象時間数（週平均）","対象時間数（当月合計）")</f>
        <v>対象時間数（週平均）</v>
      </c>
      <c r="D49" s="98"/>
      <c r="E49" s="98"/>
      <c r="F49" s="98"/>
      <c r="G49" s="98"/>
      <c r="H49" s="98" t="str">
        <f>IF($J$47="週","週に勤務すべき時間数","当月に勤務すべき時間数")</f>
        <v>週に勤務すべき時間数</v>
      </c>
      <c r="I49" s="98"/>
      <c r="J49" s="98"/>
      <c r="K49" s="98"/>
      <c r="L49" s="99"/>
      <c r="M49" s="250" t="s">
        <v>42</v>
      </c>
      <c r="N49" s="250"/>
      <c r="O49" s="250"/>
      <c r="P49" s="250"/>
      <c r="Q49" s="98"/>
      <c r="R49" s="98"/>
      <c r="S49" s="98"/>
      <c r="T49" s="98"/>
      <c r="U49" s="101"/>
      <c r="V49" s="101"/>
      <c r="W49" s="101"/>
      <c r="X49" s="101"/>
      <c r="Y49" s="101"/>
      <c r="Z49" s="101"/>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74">
        <f>IF($J$47="週",L45,J45)</f>
        <v>20</v>
      </c>
      <c r="D50" s="275"/>
      <c r="E50" s="275"/>
      <c r="F50" s="276"/>
      <c r="G50" s="100" t="s">
        <v>28</v>
      </c>
      <c r="H50" s="252">
        <f>IF($J$47="週",$AV$5,$AZ$5)</f>
        <v>40</v>
      </c>
      <c r="I50" s="254"/>
      <c r="J50" s="254"/>
      <c r="K50" s="253"/>
      <c r="L50" s="100" t="s">
        <v>29</v>
      </c>
      <c r="M50" s="266">
        <f>ROUNDDOWN(C50/H50,1)</f>
        <v>0.5</v>
      </c>
      <c r="N50" s="267"/>
      <c r="O50" s="267"/>
      <c r="P50" s="268"/>
      <c r="Q50" s="98"/>
      <c r="R50" s="98"/>
      <c r="S50" s="98"/>
      <c r="T50" s="98"/>
      <c r="U50" s="265"/>
      <c r="V50" s="265"/>
      <c r="W50" s="265"/>
      <c r="X50" s="265"/>
      <c r="Y50" s="143"/>
      <c r="Z50" s="101"/>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9"/>
      <c r="M51" s="98" t="s">
        <v>71</v>
      </c>
      <c r="N51" s="98"/>
      <c r="O51" s="98"/>
      <c r="P51" s="98"/>
      <c r="Q51" s="98"/>
      <c r="R51" s="98"/>
      <c r="S51" s="98"/>
      <c r="T51" s="98"/>
      <c r="U51" s="101"/>
      <c r="V51" s="101"/>
      <c r="W51" s="101"/>
      <c r="X51" s="101"/>
      <c r="Y51" s="101"/>
      <c r="Z51" s="101"/>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A52" s="71"/>
      <c r="B52" s="98"/>
      <c r="C52" s="98" t="s">
        <v>122</v>
      </c>
      <c r="D52" s="98"/>
      <c r="E52" s="98"/>
      <c r="F52" s="98"/>
      <c r="G52" s="98"/>
      <c r="H52" s="98"/>
      <c r="I52" s="98"/>
      <c r="J52" s="98"/>
      <c r="K52" s="98"/>
      <c r="L52" s="99"/>
      <c r="M52" s="98"/>
      <c r="N52" s="98"/>
      <c r="O52" s="98"/>
      <c r="P52" s="98"/>
      <c r="Q52" s="98"/>
      <c r="R52" s="98"/>
      <c r="S52" s="98"/>
      <c r="T52" s="98"/>
      <c r="U52" s="98"/>
      <c r="V52" s="108"/>
      <c r="W52" s="109"/>
      <c r="X52" s="109"/>
      <c r="Y52" s="98"/>
      <c r="Z52" s="98"/>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row>
    <row r="53" spans="1:58" ht="20.25" customHeight="1" x14ac:dyDescent="0.4">
      <c r="A53" s="71"/>
      <c r="B53" s="98"/>
      <c r="C53" s="98" t="s">
        <v>47</v>
      </c>
      <c r="D53" s="98"/>
      <c r="E53" s="98"/>
      <c r="F53" s="98"/>
      <c r="G53" s="98"/>
      <c r="H53" s="98"/>
      <c r="I53" s="98"/>
      <c r="J53" s="98"/>
      <c r="K53" s="98"/>
      <c r="L53" s="99"/>
      <c r="M53" s="100"/>
      <c r="N53" s="100"/>
      <c r="O53" s="100"/>
      <c r="P53" s="100"/>
      <c r="Q53" s="98"/>
      <c r="R53" s="98"/>
      <c r="S53" s="98"/>
      <c r="T53" s="98"/>
      <c r="U53" s="98"/>
      <c r="V53" s="108"/>
      <c r="W53" s="109"/>
      <c r="X53" s="109"/>
      <c r="Y53" s="98"/>
      <c r="Z53" s="98"/>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row>
    <row r="54" spans="1:58" ht="20.25" customHeight="1" x14ac:dyDescent="0.4">
      <c r="A54" s="71"/>
      <c r="B54" s="98"/>
      <c r="C54" s="67" t="s">
        <v>43</v>
      </c>
      <c r="D54" s="67"/>
      <c r="E54" s="67"/>
      <c r="F54" s="67"/>
      <c r="G54" s="67"/>
      <c r="H54" s="98" t="s">
        <v>46</v>
      </c>
      <c r="I54" s="67"/>
      <c r="J54" s="67"/>
      <c r="K54" s="67"/>
      <c r="L54" s="67"/>
      <c r="M54" s="250" t="s">
        <v>27</v>
      </c>
      <c r="N54" s="250"/>
      <c r="O54" s="250"/>
      <c r="P54" s="250"/>
      <c r="Q54" s="98"/>
      <c r="R54" s="98"/>
      <c r="S54" s="98"/>
      <c r="T54" s="98"/>
      <c r="U54" s="98"/>
      <c r="V54" s="108"/>
      <c r="W54" s="109"/>
      <c r="X54" s="109"/>
      <c r="Y54" s="98"/>
      <c r="Z54" s="98"/>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row>
    <row r="55" spans="1:58" ht="20.25" customHeight="1" x14ac:dyDescent="0.4">
      <c r="A55" s="71"/>
      <c r="B55" s="98"/>
      <c r="C55" s="252">
        <f>P45</f>
        <v>3</v>
      </c>
      <c r="D55" s="254"/>
      <c r="E55" s="254"/>
      <c r="F55" s="253"/>
      <c r="G55" s="100" t="s">
        <v>81</v>
      </c>
      <c r="H55" s="266">
        <f>M50</f>
        <v>0.5</v>
      </c>
      <c r="I55" s="267"/>
      <c r="J55" s="267"/>
      <c r="K55" s="268"/>
      <c r="L55" s="100" t="s">
        <v>29</v>
      </c>
      <c r="M55" s="269">
        <f>ROUNDDOWN(C55+H55,1)</f>
        <v>3.5</v>
      </c>
      <c r="N55" s="270"/>
      <c r="O55" s="270"/>
      <c r="P55" s="271"/>
      <c r="Q55" s="98"/>
      <c r="R55" s="98"/>
      <c r="S55" s="98"/>
      <c r="T55" s="98"/>
      <c r="U55" s="98"/>
      <c r="V55" s="108"/>
      <c r="W55" s="109"/>
      <c r="X55" s="109"/>
      <c r="Y55" s="98"/>
      <c r="Z55" s="98"/>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row>
    <row r="56" spans="1:58" ht="20.25" customHeight="1" x14ac:dyDescent="0.4">
      <c r="A56" s="71"/>
      <c r="B56" s="98"/>
      <c r="C56" s="98"/>
      <c r="D56" s="98"/>
      <c r="E56" s="98"/>
      <c r="F56" s="98"/>
      <c r="G56" s="98"/>
      <c r="H56" s="98"/>
      <c r="I56" s="98"/>
      <c r="J56" s="98"/>
      <c r="K56" s="98"/>
      <c r="L56" s="98"/>
      <c r="M56" s="98"/>
      <c r="N56" s="99"/>
      <c r="O56" s="98"/>
      <c r="P56" s="98"/>
      <c r="Q56" s="98"/>
      <c r="R56" s="98"/>
      <c r="S56" s="98"/>
      <c r="T56" s="98"/>
      <c r="U56" s="98"/>
      <c r="V56" s="108"/>
      <c r="W56" s="109"/>
      <c r="X56" s="109"/>
      <c r="Y56" s="98"/>
      <c r="Z56" s="98"/>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row>
    <row r="57" spans="1:58" ht="20.25" customHeight="1" x14ac:dyDescent="0.4">
      <c r="C57" s="80"/>
      <c r="D57" s="80"/>
      <c r="E57" s="35"/>
      <c r="F57" s="35"/>
      <c r="G57" s="35"/>
      <c r="H57" s="35"/>
      <c r="I57" s="35"/>
      <c r="J57" s="35"/>
      <c r="K57" s="35"/>
      <c r="L57" s="35"/>
      <c r="M57" s="35"/>
      <c r="N57" s="35"/>
      <c r="O57" s="35"/>
      <c r="P57" s="35"/>
      <c r="Q57" s="35"/>
      <c r="R57" s="35"/>
      <c r="S57" s="35"/>
      <c r="T57" s="80"/>
      <c r="U57" s="35"/>
      <c r="V57" s="35"/>
      <c r="W57" s="35"/>
      <c r="X57" s="35"/>
      <c r="Y57" s="35"/>
      <c r="Z57" s="35"/>
      <c r="AA57" s="35"/>
      <c r="AB57" s="35"/>
      <c r="AC57" s="35"/>
      <c r="AD57" s="35"/>
      <c r="AE57" s="35"/>
      <c r="AF57" s="35"/>
      <c r="AJ57" s="81"/>
      <c r="AK57" s="82"/>
      <c r="AL57" s="82"/>
      <c r="AM57" s="35"/>
      <c r="AN57" s="35"/>
      <c r="AO57" s="35"/>
      <c r="AP57" s="35"/>
      <c r="AQ57" s="35"/>
      <c r="AR57" s="35"/>
      <c r="AS57" s="35"/>
      <c r="AT57" s="35"/>
      <c r="AU57" s="35"/>
      <c r="AV57" s="35"/>
      <c r="AW57" s="35"/>
      <c r="AX57" s="35"/>
      <c r="AY57" s="35"/>
      <c r="AZ57" s="35"/>
      <c r="BA57" s="35"/>
      <c r="BB57" s="35"/>
      <c r="BC57" s="35"/>
      <c r="BD57" s="35"/>
      <c r="BE57" s="82"/>
    </row>
    <row r="58" spans="1:58" ht="20.25" customHeight="1" x14ac:dyDescent="0.4">
      <c r="A58" s="35"/>
      <c r="B58" s="35"/>
      <c r="C58" s="80"/>
      <c r="D58" s="80"/>
      <c r="E58" s="35"/>
      <c r="F58" s="35"/>
      <c r="G58" s="35"/>
      <c r="H58" s="35"/>
      <c r="I58" s="35"/>
      <c r="J58" s="35"/>
      <c r="K58" s="35"/>
      <c r="L58" s="35"/>
      <c r="M58" s="35"/>
      <c r="N58" s="35"/>
      <c r="O58" s="35"/>
      <c r="P58" s="35"/>
      <c r="Q58" s="35"/>
      <c r="R58" s="35"/>
      <c r="S58" s="35"/>
      <c r="T58" s="35"/>
      <c r="U58" s="80"/>
      <c r="V58" s="35"/>
      <c r="W58" s="35"/>
      <c r="X58" s="35"/>
      <c r="Y58" s="35"/>
      <c r="Z58" s="35"/>
      <c r="AA58" s="35"/>
      <c r="AB58" s="35"/>
      <c r="AC58" s="35"/>
      <c r="AD58" s="35"/>
      <c r="AE58" s="35"/>
      <c r="AF58" s="35"/>
      <c r="AG58" s="35"/>
      <c r="AK58" s="81"/>
      <c r="AL58" s="82"/>
      <c r="AM58" s="82"/>
      <c r="AN58" s="35"/>
      <c r="AO58" s="35"/>
      <c r="AP58" s="35"/>
      <c r="AQ58" s="35"/>
      <c r="AR58" s="35"/>
      <c r="AS58" s="35"/>
      <c r="AT58" s="35"/>
      <c r="AU58" s="35"/>
      <c r="AV58" s="35"/>
      <c r="AW58" s="35"/>
      <c r="AX58" s="35"/>
      <c r="AY58" s="35"/>
      <c r="AZ58" s="35"/>
      <c r="BA58" s="35"/>
      <c r="BB58" s="35"/>
      <c r="BC58" s="35"/>
      <c r="BD58" s="35"/>
      <c r="BE58" s="35"/>
      <c r="BF58" s="82"/>
    </row>
    <row r="59" spans="1:58" ht="20.25" customHeight="1" x14ac:dyDescent="0.4">
      <c r="A59" s="35"/>
      <c r="B59" s="35"/>
      <c r="C59" s="35"/>
      <c r="D59" s="80"/>
      <c r="E59" s="35"/>
      <c r="F59" s="35"/>
      <c r="G59" s="35"/>
      <c r="H59" s="35"/>
      <c r="I59" s="35"/>
      <c r="J59" s="35"/>
      <c r="K59" s="35"/>
      <c r="L59" s="35"/>
      <c r="M59" s="35"/>
      <c r="N59" s="35"/>
      <c r="O59" s="35"/>
      <c r="P59" s="35"/>
      <c r="Q59" s="35"/>
      <c r="R59" s="35"/>
      <c r="S59" s="35"/>
      <c r="T59" s="35"/>
      <c r="U59" s="80"/>
      <c r="V59" s="35"/>
      <c r="W59" s="35"/>
      <c r="X59" s="35"/>
      <c r="Y59" s="35"/>
      <c r="Z59" s="35"/>
      <c r="AA59" s="35"/>
      <c r="AB59" s="35"/>
      <c r="AC59" s="35"/>
      <c r="AD59" s="35"/>
      <c r="AE59" s="35"/>
      <c r="AF59" s="35"/>
      <c r="AG59" s="35"/>
      <c r="AK59" s="81"/>
      <c r="AL59" s="82"/>
      <c r="AM59" s="82"/>
      <c r="AN59" s="35"/>
      <c r="AO59" s="35"/>
      <c r="AP59" s="35"/>
      <c r="AQ59" s="35"/>
      <c r="AR59" s="35"/>
      <c r="AS59" s="35"/>
      <c r="AT59" s="35"/>
      <c r="AU59" s="35"/>
      <c r="AV59" s="35"/>
      <c r="AW59" s="35"/>
      <c r="AX59" s="35"/>
      <c r="AY59" s="35"/>
      <c r="AZ59" s="35"/>
      <c r="BA59" s="35"/>
      <c r="BB59" s="35"/>
      <c r="BC59" s="35"/>
      <c r="BD59" s="35"/>
      <c r="BE59" s="35"/>
      <c r="BF59" s="82"/>
    </row>
    <row r="60" spans="1:58" ht="20.25" customHeight="1" x14ac:dyDescent="0.4">
      <c r="A60" s="35"/>
      <c r="B60" s="35"/>
      <c r="C60" s="80"/>
      <c r="D60" s="80"/>
      <c r="E60" s="35"/>
      <c r="F60" s="35"/>
      <c r="G60" s="35"/>
      <c r="H60" s="35"/>
      <c r="I60" s="35"/>
      <c r="J60" s="35"/>
      <c r="K60" s="35"/>
      <c r="L60" s="35"/>
      <c r="M60" s="35"/>
      <c r="N60" s="35"/>
      <c r="O60" s="35"/>
      <c r="P60" s="35"/>
      <c r="Q60" s="35"/>
      <c r="R60" s="35"/>
      <c r="S60" s="35"/>
      <c r="T60" s="35"/>
      <c r="U60" s="80"/>
      <c r="V60" s="35"/>
      <c r="W60" s="35"/>
      <c r="X60" s="35"/>
      <c r="Y60" s="35"/>
      <c r="Z60" s="35"/>
      <c r="AA60" s="35"/>
      <c r="AB60" s="35"/>
      <c r="AC60" s="35"/>
      <c r="AD60" s="35"/>
      <c r="AE60" s="35"/>
      <c r="AF60" s="35"/>
      <c r="AG60" s="35"/>
      <c r="AK60" s="81"/>
      <c r="AL60" s="82"/>
      <c r="AM60" s="82"/>
      <c r="AN60" s="35"/>
      <c r="AO60" s="35"/>
      <c r="AP60" s="35"/>
      <c r="AQ60" s="35"/>
      <c r="AR60" s="35"/>
      <c r="AS60" s="35"/>
      <c r="AT60" s="35"/>
      <c r="AU60" s="35"/>
      <c r="AV60" s="35"/>
      <c r="AW60" s="35"/>
      <c r="AX60" s="35"/>
      <c r="AY60" s="35"/>
      <c r="AZ60" s="35"/>
      <c r="BA60" s="35"/>
      <c r="BB60" s="35"/>
      <c r="BC60" s="35"/>
      <c r="BD60" s="35"/>
      <c r="BE60" s="35"/>
      <c r="BF60" s="82"/>
    </row>
    <row r="61" spans="1:58" ht="20.25" customHeight="1" x14ac:dyDescent="0.4">
      <c r="C61" s="81"/>
      <c r="D61" s="81"/>
      <c r="E61" s="81"/>
      <c r="F61" s="81"/>
      <c r="G61" s="81"/>
      <c r="H61" s="81"/>
      <c r="I61" s="81"/>
      <c r="J61" s="81"/>
      <c r="K61" s="81"/>
      <c r="L61" s="81"/>
      <c r="M61" s="81"/>
      <c r="N61" s="81"/>
      <c r="O61" s="81"/>
      <c r="P61" s="81"/>
      <c r="Q61" s="81"/>
      <c r="R61" s="81"/>
      <c r="S61" s="81"/>
      <c r="T61" s="81"/>
      <c r="U61" s="82"/>
      <c r="V61" s="82"/>
      <c r="W61" s="81"/>
      <c r="X61" s="81"/>
      <c r="Y61" s="81"/>
      <c r="Z61" s="81"/>
      <c r="AA61" s="81"/>
      <c r="AB61" s="81"/>
      <c r="AC61" s="81"/>
      <c r="AD61" s="81"/>
      <c r="AE61" s="81"/>
      <c r="AF61" s="81"/>
      <c r="AG61" s="81"/>
      <c r="AH61" s="81"/>
      <c r="AI61" s="81"/>
      <c r="AJ61" s="81"/>
      <c r="AK61" s="81"/>
      <c r="AL61" s="82"/>
      <c r="AM61" s="82"/>
      <c r="AN61" s="35"/>
      <c r="AO61" s="35"/>
      <c r="AP61" s="35"/>
      <c r="AQ61" s="35"/>
      <c r="AR61" s="35"/>
      <c r="AS61" s="35"/>
      <c r="AT61" s="35"/>
      <c r="AU61" s="35"/>
      <c r="AV61" s="35"/>
      <c r="AW61" s="35"/>
      <c r="AX61" s="35"/>
      <c r="AY61" s="35"/>
      <c r="AZ61" s="35"/>
      <c r="BA61" s="35"/>
      <c r="BB61" s="35"/>
      <c r="BC61" s="35"/>
      <c r="BD61" s="35"/>
      <c r="BE61" s="35"/>
      <c r="BF61" s="82"/>
    </row>
    <row r="62" spans="1:58" ht="20.25" customHeight="1" x14ac:dyDescent="0.4">
      <c r="C62" s="81"/>
      <c r="D62" s="81"/>
      <c r="E62" s="81"/>
      <c r="F62" s="81"/>
      <c r="G62" s="81"/>
      <c r="H62" s="81"/>
      <c r="I62" s="81"/>
      <c r="J62" s="81"/>
      <c r="K62" s="81"/>
      <c r="L62" s="81"/>
      <c r="M62" s="81"/>
      <c r="N62" s="81"/>
      <c r="O62" s="81"/>
      <c r="P62" s="81"/>
      <c r="Q62" s="81"/>
      <c r="R62" s="81"/>
      <c r="S62" s="81"/>
      <c r="T62" s="81"/>
      <c r="U62" s="82"/>
      <c r="V62" s="82"/>
      <c r="W62" s="81"/>
      <c r="X62" s="81"/>
      <c r="Y62" s="81"/>
      <c r="Z62" s="81"/>
      <c r="AA62" s="81"/>
      <c r="AB62" s="81"/>
      <c r="AC62" s="81"/>
      <c r="AD62" s="81"/>
      <c r="AE62" s="81"/>
      <c r="AF62" s="81"/>
      <c r="AG62" s="81"/>
      <c r="AH62" s="81"/>
      <c r="AI62" s="81"/>
      <c r="AJ62" s="81"/>
      <c r="AK62" s="81"/>
      <c r="AL62" s="82"/>
      <c r="AM62" s="82"/>
      <c r="AN62" s="35"/>
      <c r="AO62" s="35"/>
      <c r="AP62" s="35"/>
      <c r="AQ62" s="35"/>
      <c r="AR62" s="35"/>
      <c r="AS62" s="35"/>
      <c r="AT62" s="35"/>
      <c r="AU62" s="35"/>
      <c r="AV62" s="35"/>
      <c r="AW62" s="35"/>
      <c r="AX62" s="35"/>
      <c r="AY62" s="35"/>
      <c r="AZ62" s="35"/>
      <c r="BA62" s="35"/>
      <c r="BB62" s="35"/>
      <c r="BC62" s="35"/>
      <c r="BD62" s="35"/>
      <c r="BE62" s="35"/>
      <c r="BF62" s="82"/>
    </row>
  </sheetData>
  <sheetProtection sheet="1" insertRows="0"/>
  <mergeCells count="216">
    <mergeCell ref="M54:P54"/>
    <mergeCell ref="C55:F55"/>
    <mergeCell ref="H55:K55"/>
    <mergeCell ref="M55:P55"/>
    <mergeCell ref="J47:K47"/>
    <mergeCell ref="M49:P49"/>
    <mergeCell ref="C50:F50"/>
    <mergeCell ref="H50:K50"/>
    <mergeCell ref="M50:P50"/>
    <mergeCell ref="U45:V45"/>
    <mergeCell ref="W45:X45"/>
    <mergeCell ref="U50:X50"/>
    <mergeCell ref="W44:X44"/>
    <mergeCell ref="C45:D45"/>
    <mergeCell ref="E45:F45"/>
    <mergeCell ref="G45:H45"/>
    <mergeCell ref="J45:K45"/>
    <mergeCell ref="L45:M45"/>
    <mergeCell ref="P45:Q45"/>
    <mergeCell ref="E44:F44"/>
    <mergeCell ref="G44:H44"/>
    <mergeCell ref="J44:K44"/>
    <mergeCell ref="L44:M44"/>
    <mergeCell ref="P44:Q44"/>
    <mergeCell ref="U44:V44"/>
    <mergeCell ref="V43:Y43"/>
    <mergeCell ref="C44:D44"/>
    <mergeCell ref="E43:F43"/>
    <mergeCell ref="G43:H43"/>
    <mergeCell ref="J43:K43"/>
    <mergeCell ref="L43:M43"/>
    <mergeCell ref="P43:Q43"/>
    <mergeCell ref="T43:U43"/>
    <mergeCell ref="C43:D43"/>
    <mergeCell ref="T42:U42"/>
    <mergeCell ref="V42:Y42"/>
    <mergeCell ref="C42:D42"/>
    <mergeCell ref="E42:F42"/>
    <mergeCell ref="G42:H42"/>
    <mergeCell ref="J42:K42"/>
    <mergeCell ref="G41:H41"/>
    <mergeCell ref="J41:K41"/>
    <mergeCell ref="L41:M41"/>
    <mergeCell ref="P41:Q41"/>
    <mergeCell ref="T41:U41"/>
    <mergeCell ref="V41:Y41"/>
    <mergeCell ref="C41:D41"/>
    <mergeCell ref="E41:F41"/>
    <mergeCell ref="L42:M42"/>
    <mergeCell ref="P42:Q42"/>
    <mergeCell ref="C39:D40"/>
    <mergeCell ref="E39:H39"/>
    <mergeCell ref="J39:M39"/>
    <mergeCell ref="T39:U39"/>
    <mergeCell ref="V39:Y39"/>
    <mergeCell ref="E40:F40"/>
    <mergeCell ref="G40:H40"/>
    <mergeCell ref="J40:K40"/>
    <mergeCell ref="L40:M40"/>
    <mergeCell ref="T40:U40"/>
    <mergeCell ref="V40:Y40"/>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U14:AV18"/>
    <mergeCell ref="AW14:AX18"/>
    <mergeCell ref="AY14:BD18"/>
    <mergeCell ref="P15:V15"/>
    <mergeCell ref="W15:AC15"/>
    <mergeCell ref="AD15:AJ15"/>
    <mergeCell ref="AK15:AQ15"/>
    <mergeCell ref="AR15:AT15"/>
    <mergeCell ref="B14:B18"/>
    <mergeCell ref="C14:D18"/>
    <mergeCell ref="E14:F18"/>
    <mergeCell ref="G14:K18"/>
    <mergeCell ref="L14:O18"/>
    <mergeCell ref="P14:AT14"/>
    <mergeCell ref="AV5:AW5"/>
    <mergeCell ref="AZ5:BA5"/>
    <mergeCell ref="AZ12:BA12"/>
    <mergeCell ref="AM1:BA1"/>
    <mergeCell ref="U2:V2"/>
    <mergeCell ref="X2:Y2"/>
    <mergeCell ref="AB2:AC2"/>
    <mergeCell ref="AM2:BA2"/>
    <mergeCell ref="AZ3:BC3"/>
    <mergeCell ref="AZ4:BC4"/>
    <mergeCell ref="AZ11:BA11"/>
    <mergeCell ref="AP7:AQ7"/>
    <mergeCell ref="AU7:AV7"/>
    <mergeCell ref="AZ7:BA7"/>
    <mergeCell ref="AZ9:BA9"/>
  </mergeCells>
  <phoneticPr fontId="1"/>
  <conditionalFormatting sqref="P19:AX36">
    <cfRule type="expression" dxfId="9" priority="4">
      <formula>INDIRECT(ADDRESS(ROW(),COLUMN()))=TRUNC(INDIRECT(ADDRESS(ROW(),COLUMN())))</formula>
    </cfRule>
  </conditionalFormatting>
  <conditionalFormatting sqref="E41:Q45">
    <cfRule type="expression" dxfId="8" priority="2">
      <formula>INDIRECT(ADDRESS(ROW(),COLUMN()))=TRUNC(INDIRECT(ADDRESS(ROW(),COLUMN())))</formula>
    </cfRule>
  </conditionalFormatting>
  <conditionalFormatting sqref="C50:F50">
    <cfRule type="expression" dxfId="7" priority="1">
      <formula>INDIRECT(ADDRESS(ROW(),COLUMN()))=TRUNC(INDIRECT(ADDRESS(ROW(),COLUMN())))</formula>
    </cfRule>
  </conditionalFormatting>
  <dataValidations count="10">
    <dataValidation type="list" allowBlank="1" showInputMessage="1" showErrorMessage="1" sqref="AZ3">
      <formula1>"４週,暦月"</formula1>
    </dataValidation>
    <dataValidation type="list" allowBlank="1" showInputMessage="1" showErrorMessage="1" sqref="J47:K47">
      <formula1>"週,暦月"</formula1>
    </dataValidation>
    <dataValidation type="decimal" allowBlank="1" showInputMessage="1" showErrorMessage="1" error="入力可能範囲　32～40" sqref="AV5:AV6 AW7">
      <formula1>32</formula1>
      <formula2>40</formula2>
    </dataValidation>
    <dataValidation type="list" allowBlank="1" showInputMessage="1" sqref="C19:D36">
      <formula1>職種</formula1>
    </dataValidation>
    <dataValidation type="list" errorStyle="warning" allowBlank="1" showInputMessage="1" error="リストにない場合のみ、入力してください。" sqref="G19:K36">
      <formula1>INDIRECT(C19)</formula1>
    </dataValidation>
    <dataValidation type="list" allowBlank="1" showInputMessage="1" showErrorMessage="1" sqref="AZ4:BC4">
      <formula1>"予定,実績,予定・実績"</formula1>
    </dataValidation>
    <dataValidation type="list" allowBlank="1" showInputMessage="1" sqref="E19:F36">
      <formula1>"A, B, C, D"</formula1>
    </dataValidation>
    <dataValidation allowBlank="1" showInputMessage="1" showErrorMessage="1" error="入力可能範囲　32～40" sqref="AZ11 AZ7"/>
    <dataValidation type="list" allowBlank="1" showInputMessage="1" showErrorMessage="1" sqref="AU7">
      <formula1>"-,1か月,1年"</formula1>
    </dataValidation>
    <dataValidation type="list" allowBlank="1" showInputMessage="1" showErrorMessage="1" error="入力可能範囲　32～40" sqref="AP7">
      <formula1>"無,有"</formula1>
    </dataValidation>
  </dataValidations>
  <printOptions horizontalCentered="1"/>
  <pageMargins left="0.23622047244094491" right="0.23622047244094491" top="0.43307086614173229" bottom="0.27559055118110237" header="0.31496062992125984" footer="0.31496062992125984"/>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62"/>
  <sheetViews>
    <sheetView showGridLines="0" view="pageBreakPreview" zoomScale="75" zoomScaleNormal="55" zoomScaleSheetLayoutView="75" workbookViewId="0">
      <selection activeCell="Q19" sqref="Q19"/>
    </sheetView>
  </sheetViews>
  <sheetFormatPr defaultColWidth="4.5" defaultRowHeight="20.25" customHeight="1" x14ac:dyDescent="0.4"/>
  <cols>
    <col min="1" max="1" width="1.375" style="5" customWidth="1"/>
    <col min="2" max="56" width="5.625" style="5" customWidth="1"/>
    <col min="57" max="16384" width="4.5" style="5"/>
  </cols>
  <sheetData>
    <row r="1" spans="1:60"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60"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60"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148</v>
      </c>
      <c r="BA3" s="167"/>
      <c r="BB3" s="167"/>
      <c r="BC3" s="167"/>
      <c r="BD3" s="39"/>
      <c r="BE3" s="4"/>
    </row>
    <row r="4" spans="1:60"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149</v>
      </c>
      <c r="BA4" s="167"/>
      <c r="BB4" s="167"/>
      <c r="BC4" s="167"/>
      <c r="BD4" s="39"/>
      <c r="BE4" s="4"/>
    </row>
    <row r="5" spans="1:60"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c r="AW5" s="159"/>
      <c r="AX5" s="61" t="s">
        <v>23</v>
      </c>
      <c r="AY5" s="60"/>
      <c r="AZ5" s="158"/>
      <c r="BA5" s="159"/>
      <c r="BB5" s="61" t="s">
        <v>84</v>
      </c>
      <c r="BC5" s="60"/>
      <c r="BD5" s="41"/>
      <c r="BE5" s="4"/>
    </row>
    <row r="6" spans="1:60" s="3" customFormat="1" ht="5.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60"/>
      <c r="AR6" s="49"/>
      <c r="AS6" s="49"/>
      <c r="AT6" s="61"/>
      <c r="AU6" s="60"/>
      <c r="AV6" s="280"/>
      <c r="AW6" s="280"/>
      <c r="AX6" s="61"/>
      <c r="AY6" s="60"/>
      <c r="AZ6" s="280"/>
      <c r="BA6" s="280"/>
      <c r="BB6" s="61"/>
      <c r="BC6" s="60"/>
      <c r="BD6" s="41"/>
      <c r="BE6" s="4"/>
    </row>
    <row r="7" spans="1:60" s="281" customFormat="1" ht="21" customHeight="1" x14ac:dyDescent="0.4">
      <c r="B7" s="282"/>
      <c r="C7" s="154"/>
      <c r="D7" s="154"/>
      <c r="E7" s="154"/>
      <c r="F7" s="154"/>
      <c r="G7" s="154"/>
      <c r="H7" s="154"/>
      <c r="I7" s="62"/>
      <c r="J7" s="62"/>
      <c r="K7" s="62"/>
      <c r="L7" s="54"/>
      <c r="M7" s="62"/>
      <c r="N7" s="62"/>
      <c r="O7" s="62"/>
      <c r="P7" s="283"/>
      <c r="Q7" s="283"/>
      <c r="R7" s="283"/>
      <c r="S7" s="283"/>
      <c r="T7" s="283"/>
      <c r="U7" s="283"/>
      <c r="V7" s="283"/>
      <c r="W7" s="283"/>
      <c r="X7" s="283"/>
      <c r="Y7" s="283"/>
      <c r="Z7" s="283"/>
      <c r="AA7" s="283"/>
      <c r="AB7" s="283"/>
      <c r="AC7" s="283"/>
      <c r="AD7" s="283"/>
      <c r="AE7" s="283"/>
      <c r="AF7" s="283"/>
      <c r="AG7" s="283"/>
      <c r="AH7" s="60"/>
      <c r="AI7" s="60"/>
      <c r="AJ7" s="284" t="s">
        <v>150</v>
      </c>
      <c r="AK7" s="285"/>
      <c r="AL7" s="285"/>
      <c r="AM7" s="285"/>
      <c r="AN7" s="285"/>
      <c r="AO7" s="285"/>
      <c r="AP7" s="158"/>
      <c r="AQ7" s="159"/>
      <c r="AR7" s="286"/>
      <c r="AS7" s="287" t="s">
        <v>152</v>
      </c>
      <c r="AT7" s="288"/>
      <c r="AU7" s="158"/>
      <c r="AV7" s="159"/>
      <c r="AW7" s="289"/>
      <c r="AX7" s="290" t="s">
        <v>154</v>
      </c>
      <c r="AY7" s="290"/>
      <c r="AZ7" s="158"/>
      <c r="BA7" s="159"/>
      <c r="BB7" s="157" t="s">
        <v>155</v>
      </c>
      <c r="BC7" s="285"/>
      <c r="BG7" s="291"/>
    </row>
    <row r="8" spans="1:60" s="281" customFormat="1" ht="4.5" customHeight="1" x14ac:dyDescent="0.4">
      <c r="B8" s="282"/>
      <c r="C8" s="66"/>
      <c r="D8" s="66"/>
      <c r="E8" s="66"/>
      <c r="F8" s="66"/>
      <c r="G8" s="66"/>
      <c r="H8" s="62"/>
      <c r="I8" s="62"/>
      <c r="J8" s="62"/>
      <c r="K8" s="62"/>
      <c r="L8" s="62"/>
      <c r="M8" s="62"/>
      <c r="N8" s="62"/>
      <c r="O8" s="62"/>
      <c r="P8" s="283"/>
      <c r="Q8" s="283"/>
      <c r="R8" s="283"/>
      <c r="S8" s="283"/>
      <c r="T8" s="283"/>
      <c r="U8" s="283"/>
      <c r="V8" s="283"/>
      <c r="W8" s="283"/>
      <c r="X8" s="283"/>
      <c r="Y8" s="283"/>
      <c r="Z8" s="283"/>
      <c r="AA8" s="283"/>
      <c r="AB8" s="283"/>
      <c r="AC8" s="283"/>
      <c r="AD8" s="283"/>
      <c r="AE8" s="283"/>
      <c r="AF8" s="283"/>
      <c r="AG8" s="283"/>
      <c r="AH8" s="60"/>
      <c r="AI8" s="60"/>
      <c r="AJ8" s="60"/>
      <c r="AK8" s="60"/>
      <c r="AL8" s="60"/>
      <c r="AM8" s="60"/>
      <c r="AN8" s="60"/>
      <c r="AO8" s="60"/>
      <c r="AP8" s="60"/>
      <c r="AQ8" s="60"/>
      <c r="AR8" s="60"/>
      <c r="AS8" s="60"/>
      <c r="AT8" s="60"/>
      <c r="AU8" s="60"/>
      <c r="AV8" s="60"/>
      <c r="AW8" s="60"/>
      <c r="AX8" s="60"/>
      <c r="AY8" s="60"/>
      <c r="AZ8" s="60"/>
      <c r="BA8" s="60"/>
      <c r="BB8" s="60"/>
      <c r="BC8" s="156"/>
      <c r="BG8" s="156"/>
      <c r="BH8" s="283"/>
    </row>
    <row r="9" spans="1:60" s="281" customFormat="1" ht="20.25" customHeight="1" x14ac:dyDescent="0.4">
      <c r="B9" s="282"/>
      <c r="C9" s="66"/>
      <c r="D9" s="66"/>
      <c r="E9" s="66"/>
      <c r="F9" s="66"/>
      <c r="G9" s="66"/>
      <c r="H9" s="62"/>
      <c r="I9" s="62"/>
      <c r="J9" s="62"/>
      <c r="K9" s="62"/>
      <c r="L9" s="62"/>
      <c r="M9" s="62"/>
      <c r="N9" s="62"/>
      <c r="O9" s="62"/>
      <c r="P9" s="283"/>
      <c r="Q9" s="283"/>
      <c r="R9" s="283"/>
      <c r="S9" s="283"/>
      <c r="T9" s="283"/>
      <c r="U9" s="283"/>
      <c r="V9" s="283"/>
      <c r="W9" s="283"/>
      <c r="X9" s="283"/>
      <c r="Y9" s="283"/>
      <c r="Z9" s="283"/>
      <c r="AA9" s="283"/>
      <c r="AB9" s="283"/>
      <c r="AC9" s="283"/>
      <c r="AD9" s="283"/>
      <c r="AE9" s="283"/>
      <c r="AF9" s="283"/>
      <c r="AG9" s="283"/>
      <c r="AH9" s="60"/>
      <c r="AI9" s="60"/>
      <c r="AJ9" s="60"/>
      <c r="AK9" s="60"/>
      <c r="AL9" s="60"/>
      <c r="AM9" s="60"/>
      <c r="AN9" s="60"/>
      <c r="AO9" s="60"/>
      <c r="AP9" s="60"/>
      <c r="AQ9" s="60" t="s">
        <v>156</v>
      </c>
      <c r="AS9" s="60"/>
      <c r="AT9" s="60"/>
      <c r="AU9" s="60"/>
      <c r="AV9" s="60"/>
      <c r="AW9" s="60"/>
      <c r="AX9" s="60"/>
      <c r="AY9" s="60"/>
      <c r="AZ9" s="158"/>
      <c r="BA9" s="159"/>
      <c r="BB9" s="157" t="s">
        <v>84</v>
      </c>
      <c r="BC9" s="285"/>
      <c r="BG9" s="156"/>
      <c r="BH9" s="283"/>
    </row>
    <row r="10" spans="1:60" s="281" customFormat="1" ht="4.5" customHeight="1" x14ac:dyDescent="0.4">
      <c r="B10" s="282"/>
      <c r="C10" s="66"/>
      <c r="D10" s="66"/>
      <c r="E10" s="66"/>
      <c r="F10" s="66"/>
      <c r="G10" s="66"/>
      <c r="H10" s="62"/>
      <c r="I10" s="62"/>
      <c r="J10" s="62"/>
      <c r="K10" s="62"/>
      <c r="L10" s="62"/>
      <c r="M10" s="62"/>
      <c r="N10" s="62"/>
      <c r="O10" s="62"/>
      <c r="P10" s="283"/>
      <c r="Q10" s="283"/>
      <c r="R10" s="283"/>
      <c r="S10" s="283"/>
      <c r="T10" s="283"/>
      <c r="U10" s="283"/>
      <c r="V10" s="283"/>
      <c r="W10" s="283"/>
      <c r="X10" s="283"/>
      <c r="Y10" s="283"/>
      <c r="Z10" s="283"/>
      <c r="AA10" s="283"/>
      <c r="AB10" s="283"/>
      <c r="AC10" s="283"/>
      <c r="AD10" s="283"/>
      <c r="AE10" s="283"/>
      <c r="AF10" s="283"/>
      <c r="AG10" s="283"/>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156"/>
      <c r="BG10" s="156"/>
      <c r="BH10" s="283"/>
    </row>
    <row r="11" spans="1:60" s="3" customFormat="1" ht="20.25" customHeight="1" x14ac:dyDescent="0.4">
      <c r="A11" s="41"/>
      <c r="B11" s="54"/>
      <c r="C11" s="54"/>
      <c r="D11" s="54"/>
      <c r="E11" s="54"/>
      <c r="F11" s="54"/>
      <c r="G11" s="54"/>
      <c r="H11" s="54"/>
      <c r="I11" s="54"/>
      <c r="J11" s="55"/>
      <c r="K11" s="56"/>
      <c r="L11" s="57"/>
      <c r="M11" s="57"/>
      <c r="N11" s="57"/>
      <c r="O11" s="57"/>
      <c r="P11" s="54"/>
      <c r="Q11" s="58"/>
      <c r="R11" s="58"/>
      <c r="S11" s="59"/>
      <c r="T11" s="41"/>
      <c r="U11" s="41"/>
      <c r="V11" s="41"/>
      <c r="W11" s="41"/>
      <c r="X11" s="41"/>
      <c r="Y11" s="41"/>
      <c r="Z11" s="46"/>
      <c r="AA11" s="46"/>
      <c r="AB11" s="44"/>
      <c r="AC11" s="44"/>
      <c r="AD11" s="60"/>
      <c r="AE11" s="60"/>
      <c r="AF11" s="60"/>
      <c r="AG11" s="60"/>
      <c r="AH11" s="41"/>
      <c r="AI11" s="41"/>
      <c r="AJ11" s="60"/>
      <c r="AK11" s="60"/>
      <c r="AL11" s="60"/>
      <c r="AM11" s="60"/>
      <c r="AN11" s="60"/>
      <c r="AO11" s="60"/>
      <c r="AP11" s="60"/>
      <c r="AQ11" s="59" t="s">
        <v>125</v>
      </c>
      <c r="AR11" s="60"/>
      <c r="AS11" s="155"/>
      <c r="AT11" s="155"/>
      <c r="AU11" s="155"/>
      <c r="AV11" s="60"/>
      <c r="AW11" s="60"/>
      <c r="AX11" s="156"/>
      <c r="AY11" s="60"/>
      <c r="AZ11" s="158"/>
      <c r="BA11" s="159"/>
      <c r="BB11" s="157" t="s">
        <v>124</v>
      </c>
      <c r="BC11" s="60"/>
      <c r="BD11" s="41"/>
      <c r="BE11" s="4"/>
    </row>
    <row r="12" spans="1:60" s="3" customFormat="1" ht="20.25" customHeight="1" x14ac:dyDescent="0.4">
      <c r="A12" s="41"/>
      <c r="B12" s="54"/>
      <c r="C12" s="54"/>
      <c r="D12" s="54"/>
      <c r="E12" s="54"/>
      <c r="F12" s="54"/>
      <c r="G12" s="54"/>
      <c r="H12" s="54"/>
      <c r="I12" s="54"/>
      <c r="J12" s="54"/>
      <c r="K12" s="62"/>
      <c r="L12" s="62"/>
      <c r="M12" s="62"/>
      <c r="N12" s="54"/>
      <c r="O12" s="63"/>
      <c r="P12" s="64"/>
      <c r="Q12" s="64"/>
      <c r="R12" s="65"/>
      <c r="S12" s="66"/>
      <c r="T12" s="41"/>
      <c r="U12" s="41"/>
      <c r="V12" s="41"/>
      <c r="W12" s="41"/>
      <c r="X12" s="41"/>
      <c r="Y12" s="41"/>
      <c r="Z12" s="46"/>
      <c r="AA12" s="46"/>
      <c r="AB12" s="44"/>
      <c r="AC12" s="44"/>
      <c r="AD12" s="67"/>
      <c r="AE12" s="36"/>
      <c r="AF12" s="36"/>
      <c r="AG12" s="36"/>
      <c r="AH12" s="41"/>
      <c r="AI12" s="41"/>
      <c r="AJ12" s="41"/>
      <c r="AK12" s="41"/>
      <c r="AL12" s="36"/>
      <c r="AM12" s="36"/>
      <c r="AN12" s="68"/>
      <c r="AO12" s="69"/>
      <c r="AP12" s="69"/>
      <c r="AQ12" s="70"/>
      <c r="AR12" s="70"/>
      <c r="AS12" s="70"/>
      <c r="AT12" s="70"/>
      <c r="AU12" s="70"/>
      <c r="AV12" s="70"/>
      <c r="AW12" s="60" t="s">
        <v>24</v>
      </c>
      <c r="AX12" s="60"/>
      <c r="AY12" s="60"/>
      <c r="AZ12" s="162">
        <f>DAY(EOMONTH(DATE(X2,AB2,1),0))</f>
        <v>30</v>
      </c>
      <c r="BA12" s="163"/>
      <c r="BB12" s="61" t="s">
        <v>25</v>
      </c>
      <c r="BC12" s="41"/>
      <c r="BD12" s="41"/>
      <c r="BE12" s="4"/>
    </row>
    <row r="13" spans="1:60" ht="5.0999999999999996" customHeight="1" thickBot="1" x14ac:dyDescent="0.45">
      <c r="A13" s="71"/>
      <c r="B13" s="71"/>
      <c r="C13" s="72"/>
      <c r="D13" s="72"/>
      <c r="E13" s="71"/>
      <c r="F13" s="71"/>
      <c r="G13" s="73"/>
      <c r="H13" s="71"/>
      <c r="I13" s="71"/>
      <c r="J13" s="71"/>
      <c r="K13" s="71"/>
      <c r="L13" s="71"/>
      <c r="M13" s="71"/>
      <c r="N13" s="71"/>
      <c r="O13" s="71"/>
      <c r="P13" s="71"/>
      <c r="Q13" s="71"/>
      <c r="R13" s="71"/>
      <c r="S13" s="72"/>
      <c r="T13" s="71"/>
      <c r="U13" s="71"/>
      <c r="V13" s="71"/>
      <c r="W13" s="71"/>
      <c r="X13" s="71"/>
      <c r="Y13" s="71"/>
      <c r="Z13" s="71"/>
      <c r="AA13" s="71"/>
      <c r="AB13" s="71"/>
      <c r="AC13" s="71"/>
      <c r="AD13" s="71"/>
      <c r="AE13" s="71"/>
      <c r="AF13" s="71"/>
      <c r="AG13" s="71"/>
      <c r="AH13" s="71"/>
      <c r="AI13" s="71"/>
      <c r="AJ13" s="72"/>
      <c r="AK13" s="71"/>
      <c r="AL13" s="71"/>
      <c r="AM13" s="71"/>
      <c r="AN13" s="71"/>
      <c r="AO13" s="71"/>
      <c r="AP13" s="71"/>
      <c r="AQ13" s="71"/>
      <c r="AR13" s="71"/>
      <c r="AS13" s="71"/>
      <c r="AT13" s="71"/>
      <c r="AU13" s="71"/>
      <c r="AV13" s="71"/>
      <c r="AW13" s="71"/>
      <c r="AX13" s="71"/>
      <c r="AY13" s="71"/>
      <c r="AZ13" s="71"/>
      <c r="BA13" s="71"/>
      <c r="BB13" s="71"/>
      <c r="BC13" s="74"/>
      <c r="BD13" s="74"/>
      <c r="BE13" s="6"/>
    </row>
    <row r="14" spans="1:60" ht="20.25" customHeight="1" thickBot="1" x14ac:dyDescent="0.45">
      <c r="A14" s="71"/>
      <c r="B14" s="181" t="s">
        <v>26</v>
      </c>
      <c r="C14" s="184" t="s">
        <v>126</v>
      </c>
      <c r="D14" s="185"/>
      <c r="E14" s="190" t="s">
        <v>127</v>
      </c>
      <c r="F14" s="185"/>
      <c r="G14" s="190" t="s">
        <v>128</v>
      </c>
      <c r="H14" s="184"/>
      <c r="I14" s="184"/>
      <c r="J14" s="184"/>
      <c r="K14" s="185"/>
      <c r="L14" s="190" t="s">
        <v>129</v>
      </c>
      <c r="M14" s="184"/>
      <c r="N14" s="184"/>
      <c r="O14" s="193"/>
      <c r="P14" s="196" t="s">
        <v>130</v>
      </c>
      <c r="Q14" s="197"/>
      <c r="R14" s="197"/>
      <c r="S14" s="197"/>
      <c r="T14" s="197"/>
      <c r="U14" s="197"/>
      <c r="V14" s="197"/>
      <c r="W14" s="197"/>
      <c r="X14" s="197"/>
      <c r="Y14" s="197"/>
      <c r="Z14" s="197"/>
      <c r="AA14" s="197"/>
      <c r="AB14" s="197"/>
      <c r="AC14" s="197"/>
      <c r="AD14" s="197"/>
      <c r="AE14" s="197"/>
      <c r="AF14" s="197"/>
      <c r="AG14" s="197"/>
      <c r="AH14" s="197"/>
      <c r="AI14" s="197"/>
      <c r="AJ14" s="197"/>
      <c r="AK14" s="197"/>
      <c r="AL14" s="197"/>
      <c r="AM14" s="197"/>
      <c r="AN14" s="197"/>
      <c r="AO14" s="197"/>
      <c r="AP14" s="197"/>
      <c r="AQ14" s="197"/>
      <c r="AR14" s="197"/>
      <c r="AS14" s="197"/>
      <c r="AT14" s="197"/>
      <c r="AU14" s="168" t="str">
        <f>IF(AZ3="４週","(10)1～4週目の勤務時間数合計","(10)1か月の勤務時間数合計")</f>
        <v>(10)1か月の勤務時間数合計</v>
      </c>
      <c r="AV14" s="169"/>
      <c r="AW14" s="168" t="s">
        <v>131</v>
      </c>
      <c r="AX14" s="169"/>
      <c r="AY14" s="176" t="s">
        <v>132</v>
      </c>
      <c r="AZ14" s="176"/>
      <c r="BA14" s="176"/>
      <c r="BB14" s="176"/>
      <c r="BC14" s="176"/>
      <c r="BD14" s="176"/>
    </row>
    <row r="15" spans="1:60" ht="20.25" customHeight="1" thickBot="1" x14ac:dyDescent="0.45">
      <c r="A15" s="71"/>
      <c r="B15" s="182"/>
      <c r="C15" s="186"/>
      <c r="D15" s="187"/>
      <c r="E15" s="191"/>
      <c r="F15" s="187"/>
      <c r="G15" s="191"/>
      <c r="H15" s="186"/>
      <c r="I15" s="186"/>
      <c r="J15" s="186"/>
      <c r="K15" s="187"/>
      <c r="L15" s="191"/>
      <c r="M15" s="186"/>
      <c r="N15" s="186"/>
      <c r="O15" s="194"/>
      <c r="P15" s="178" t="s">
        <v>10</v>
      </c>
      <c r="Q15" s="179"/>
      <c r="R15" s="179"/>
      <c r="S15" s="179"/>
      <c r="T15" s="179"/>
      <c r="U15" s="179"/>
      <c r="V15" s="180"/>
      <c r="W15" s="178" t="s">
        <v>11</v>
      </c>
      <c r="X15" s="179"/>
      <c r="Y15" s="179"/>
      <c r="Z15" s="179"/>
      <c r="AA15" s="179"/>
      <c r="AB15" s="179"/>
      <c r="AC15" s="180"/>
      <c r="AD15" s="178" t="s">
        <v>12</v>
      </c>
      <c r="AE15" s="179"/>
      <c r="AF15" s="179"/>
      <c r="AG15" s="179"/>
      <c r="AH15" s="179"/>
      <c r="AI15" s="179"/>
      <c r="AJ15" s="180"/>
      <c r="AK15" s="178" t="s">
        <v>13</v>
      </c>
      <c r="AL15" s="179"/>
      <c r="AM15" s="179"/>
      <c r="AN15" s="179"/>
      <c r="AO15" s="179"/>
      <c r="AP15" s="179"/>
      <c r="AQ15" s="180"/>
      <c r="AR15" s="178" t="s">
        <v>14</v>
      </c>
      <c r="AS15" s="179"/>
      <c r="AT15" s="180"/>
      <c r="AU15" s="170"/>
      <c r="AV15" s="171"/>
      <c r="AW15" s="170"/>
      <c r="AX15" s="171"/>
      <c r="AY15" s="176"/>
      <c r="AZ15" s="176"/>
      <c r="BA15" s="176"/>
      <c r="BB15" s="176"/>
      <c r="BC15" s="176"/>
      <c r="BD15" s="176"/>
    </row>
    <row r="16" spans="1:60" ht="20.25" customHeight="1" thickBot="1" x14ac:dyDescent="0.45">
      <c r="A16" s="71"/>
      <c r="B16" s="182"/>
      <c r="C16" s="186"/>
      <c r="D16" s="187"/>
      <c r="E16" s="191"/>
      <c r="F16" s="187"/>
      <c r="G16" s="191"/>
      <c r="H16" s="186"/>
      <c r="I16" s="186"/>
      <c r="J16" s="186"/>
      <c r="K16" s="187"/>
      <c r="L16" s="191"/>
      <c r="M16" s="186"/>
      <c r="N16" s="186"/>
      <c r="O16" s="194"/>
      <c r="P16" s="88">
        <f>DAY(DATE($X$2,$AB$2,1))</f>
        <v>1</v>
      </c>
      <c r="Q16" s="89">
        <f>DAY(DATE($X$2,$AB$2,2))</f>
        <v>2</v>
      </c>
      <c r="R16" s="89">
        <f>DAY(DATE($X$2,$AB$2,3))</f>
        <v>3</v>
      </c>
      <c r="S16" s="89">
        <f>DAY(DATE($X$2,$AB$2,4))</f>
        <v>4</v>
      </c>
      <c r="T16" s="89">
        <f>DAY(DATE($X$2,$AB$2,5))</f>
        <v>5</v>
      </c>
      <c r="U16" s="89">
        <f>DAY(DATE($X$2,$AB$2,6))</f>
        <v>6</v>
      </c>
      <c r="V16" s="90">
        <f>DAY(DATE($X$2,$AB$2,7))</f>
        <v>7</v>
      </c>
      <c r="W16" s="88">
        <f>DAY(DATE($X$2,$AB$2,8))</f>
        <v>8</v>
      </c>
      <c r="X16" s="89">
        <f>DAY(DATE($X$2,$AB$2,9))</f>
        <v>9</v>
      </c>
      <c r="Y16" s="89">
        <f>DAY(DATE($X$2,$AB$2,10))</f>
        <v>10</v>
      </c>
      <c r="Z16" s="89">
        <f>DAY(DATE($X$2,$AB$2,11))</f>
        <v>11</v>
      </c>
      <c r="AA16" s="89">
        <f>DAY(DATE($X$2,$AB$2,12))</f>
        <v>12</v>
      </c>
      <c r="AB16" s="89">
        <f>DAY(DATE($X$2,$AB$2,13))</f>
        <v>13</v>
      </c>
      <c r="AC16" s="90">
        <f>DAY(DATE($X$2,$AB$2,14))</f>
        <v>14</v>
      </c>
      <c r="AD16" s="88">
        <f>DAY(DATE($X$2,$AB$2,15))</f>
        <v>15</v>
      </c>
      <c r="AE16" s="89">
        <f>DAY(DATE($X$2,$AB$2,16))</f>
        <v>16</v>
      </c>
      <c r="AF16" s="89">
        <f>DAY(DATE($X$2,$AB$2,17))</f>
        <v>17</v>
      </c>
      <c r="AG16" s="89">
        <f>DAY(DATE($X$2,$AB$2,18))</f>
        <v>18</v>
      </c>
      <c r="AH16" s="89">
        <f>DAY(DATE($X$2,$AB$2,19))</f>
        <v>19</v>
      </c>
      <c r="AI16" s="89">
        <f>DAY(DATE($X$2,$AB$2,20))</f>
        <v>20</v>
      </c>
      <c r="AJ16" s="90">
        <f>DAY(DATE($X$2,$AB$2,21))</f>
        <v>21</v>
      </c>
      <c r="AK16" s="88">
        <f>DAY(DATE($X$2,$AB$2,22))</f>
        <v>22</v>
      </c>
      <c r="AL16" s="89">
        <f>DAY(DATE($X$2,$AB$2,23))</f>
        <v>23</v>
      </c>
      <c r="AM16" s="89">
        <f>DAY(DATE($X$2,$AB$2,24))</f>
        <v>24</v>
      </c>
      <c r="AN16" s="89">
        <f>DAY(DATE($X$2,$AB$2,25))</f>
        <v>25</v>
      </c>
      <c r="AO16" s="89">
        <f>DAY(DATE($X$2,$AB$2,26))</f>
        <v>26</v>
      </c>
      <c r="AP16" s="89">
        <f>DAY(DATE($X$2,$AB$2,27))</f>
        <v>27</v>
      </c>
      <c r="AQ16" s="90">
        <f>DAY(DATE($X$2,$AB$2,28))</f>
        <v>28</v>
      </c>
      <c r="AR16" s="88">
        <f>IF(AZ3="暦月",IF(DAY(DATE($X$2,$AB$2,29))=29,29,""),"")</f>
        <v>29</v>
      </c>
      <c r="AS16" s="89">
        <f>IF(AZ3="暦月",IF(DAY(DATE($X$2,$AB$2,30))=30,30,""),"")</f>
        <v>30</v>
      </c>
      <c r="AT16" s="94" t="str">
        <f>IF(AZ3="暦月",IF(DAY(DATE($X$2,$AB$2,31))=31,31,""),"")</f>
        <v/>
      </c>
      <c r="AU16" s="170"/>
      <c r="AV16" s="171"/>
      <c r="AW16" s="170"/>
      <c r="AX16" s="171"/>
      <c r="AY16" s="176"/>
      <c r="AZ16" s="176"/>
      <c r="BA16" s="176"/>
      <c r="BB16" s="176"/>
      <c r="BC16" s="176"/>
      <c r="BD16" s="176"/>
    </row>
    <row r="17" spans="1:56" ht="20.25" hidden="1" customHeight="1" thickBot="1" x14ac:dyDescent="0.45">
      <c r="A17" s="71"/>
      <c r="B17" s="182"/>
      <c r="C17" s="186"/>
      <c r="D17" s="187"/>
      <c r="E17" s="191"/>
      <c r="F17" s="187"/>
      <c r="G17" s="191"/>
      <c r="H17" s="186"/>
      <c r="I17" s="186"/>
      <c r="J17" s="186"/>
      <c r="K17" s="187"/>
      <c r="L17" s="191"/>
      <c r="M17" s="186"/>
      <c r="N17" s="186"/>
      <c r="O17" s="194"/>
      <c r="P17" s="88">
        <f>WEEKDAY(DATE($X$2,$AB$2,1))</f>
        <v>5</v>
      </c>
      <c r="Q17" s="89">
        <f>WEEKDAY(DATE($X$2,$AB$2,2))</f>
        <v>6</v>
      </c>
      <c r="R17" s="89">
        <f>WEEKDAY(DATE($X$2,$AB$2,3))</f>
        <v>7</v>
      </c>
      <c r="S17" s="89">
        <f>WEEKDAY(DATE($X$2,$AB$2,4))</f>
        <v>1</v>
      </c>
      <c r="T17" s="89">
        <f>WEEKDAY(DATE($X$2,$AB$2,5))</f>
        <v>2</v>
      </c>
      <c r="U17" s="89">
        <f>WEEKDAY(DATE($X$2,$AB$2,6))</f>
        <v>3</v>
      </c>
      <c r="V17" s="90">
        <f>WEEKDAY(DATE($X$2,$AB$2,7))</f>
        <v>4</v>
      </c>
      <c r="W17" s="88">
        <f>WEEKDAY(DATE($X$2,$AB$2,8))</f>
        <v>5</v>
      </c>
      <c r="X17" s="89">
        <f>WEEKDAY(DATE($X$2,$AB$2,9))</f>
        <v>6</v>
      </c>
      <c r="Y17" s="89">
        <f>WEEKDAY(DATE($X$2,$AB$2,10))</f>
        <v>7</v>
      </c>
      <c r="Z17" s="89">
        <f>WEEKDAY(DATE($X$2,$AB$2,11))</f>
        <v>1</v>
      </c>
      <c r="AA17" s="89">
        <f>WEEKDAY(DATE($X$2,$AB$2,12))</f>
        <v>2</v>
      </c>
      <c r="AB17" s="89">
        <f>WEEKDAY(DATE($X$2,$AB$2,13))</f>
        <v>3</v>
      </c>
      <c r="AC17" s="90">
        <f>WEEKDAY(DATE($X$2,$AB$2,14))</f>
        <v>4</v>
      </c>
      <c r="AD17" s="88">
        <f>WEEKDAY(DATE($X$2,$AB$2,15))</f>
        <v>5</v>
      </c>
      <c r="AE17" s="89">
        <f>WEEKDAY(DATE($X$2,$AB$2,16))</f>
        <v>6</v>
      </c>
      <c r="AF17" s="89">
        <f>WEEKDAY(DATE($X$2,$AB$2,17))</f>
        <v>7</v>
      </c>
      <c r="AG17" s="89">
        <f>WEEKDAY(DATE($X$2,$AB$2,18))</f>
        <v>1</v>
      </c>
      <c r="AH17" s="89">
        <f>WEEKDAY(DATE($X$2,$AB$2,19))</f>
        <v>2</v>
      </c>
      <c r="AI17" s="89">
        <f>WEEKDAY(DATE($X$2,$AB$2,20))</f>
        <v>3</v>
      </c>
      <c r="AJ17" s="90">
        <f>WEEKDAY(DATE($X$2,$AB$2,21))</f>
        <v>4</v>
      </c>
      <c r="AK17" s="88">
        <f>WEEKDAY(DATE($X$2,$AB$2,22))</f>
        <v>5</v>
      </c>
      <c r="AL17" s="89">
        <f>WEEKDAY(DATE($X$2,$AB$2,23))</f>
        <v>6</v>
      </c>
      <c r="AM17" s="89">
        <f>WEEKDAY(DATE($X$2,$AB$2,24))</f>
        <v>7</v>
      </c>
      <c r="AN17" s="89">
        <f>WEEKDAY(DATE($X$2,$AB$2,25))</f>
        <v>1</v>
      </c>
      <c r="AO17" s="89">
        <f>WEEKDAY(DATE($X$2,$AB$2,26))</f>
        <v>2</v>
      </c>
      <c r="AP17" s="89">
        <f>WEEKDAY(DATE($X$2,$AB$2,27))</f>
        <v>3</v>
      </c>
      <c r="AQ17" s="90">
        <f>WEEKDAY(DATE($X$2,$AB$2,28))</f>
        <v>4</v>
      </c>
      <c r="AR17" s="88">
        <f>IF(AR16=29,WEEKDAY(DATE($X$2,$AB$2,29)),0)</f>
        <v>5</v>
      </c>
      <c r="AS17" s="89">
        <f>IF(AS16=30,WEEKDAY(DATE($X$2,$AB$2,30)),0)</f>
        <v>6</v>
      </c>
      <c r="AT17" s="94">
        <f>IF(AT16=31,WEEKDAY(DATE($X$2,$AB$2,31)),0)</f>
        <v>0</v>
      </c>
      <c r="AU17" s="172"/>
      <c r="AV17" s="173"/>
      <c r="AW17" s="172"/>
      <c r="AX17" s="173"/>
      <c r="AY17" s="177"/>
      <c r="AZ17" s="177"/>
      <c r="BA17" s="177"/>
      <c r="BB17" s="177"/>
      <c r="BC17" s="177"/>
      <c r="BD17" s="177"/>
    </row>
    <row r="18" spans="1:56" ht="20.25" customHeight="1" thickBot="1" x14ac:dyDescent="0.45">
      <c r="A18" s="71"/>
      <c r="B18" s="183"/>
      <c r="C18" s="188"/>
      <c r="D18" s="189"/>
      <c r="E18" s="192"/>
      <c r="F18" s="189"/>
      <c r="G18" s="192"/>
      <c r="H18" s="188"/>
      <c r="I18" s="188"/>
      <c r="J18" s="188"/>
      <c r="K18" s="189"/>
      <c r="L18" s="192"/>
      <c r="M18" s="188"/>
      <c r="N18" s="188"/>
      <c r="O18" s="195"/>
      <c r="P18" s="91" t="str">
        <f>IF(P17=1,"日",IF(P17=2,"月",IF(P17=3,"火",IF(P17=4,"水",IF(P17=5,"木",IF(P17=6,"金","土"))))))</f>
        <v>木</v>
      </c>
      <c r="Q18" s="92" t="str">
        <f t="shared" ref="Q18:V18" si="0">IF(Q17=1,"日",IF(Q17=2,"月",IF(Q17=3,"火",IF(Q17=4,"水",IF(Q17=5,"木",IF(Q17=6,"金","土"))))))</f>
        <v>金</v>
      </c>
      <c r="R18" s="92" t="str">
        <f t="shared" si="0"/>
        <v>土</v>
      </c>
      <c r="S18" s="92" t="str">
        <f t="shared" si="0"/>
        <v>日</v>
      </c>
      <c r="T18" s="92" t="str">
        <f t="shared" si="0"/>
        <v>月</v>
      </c>
      <c r="U18" s="92" t="str">
        <f t="shared" si="0"/>
        <v>火</v>
      </c>
      <c r="V18" s="93" t="str">
        <f t="shared" si="0"/>
        <v>水</v>
      </c>
      <c r="W18" s="91" t="str">
        <f t="shared" ref="W18" si="1">IF(W17=1,"日",IF(W17=2,"月",IF(W17=3,"火",IF(W17=4,"水",IF(W17=5,"木",IF(W17=6,"金","土"))))))</f>
        <v>木</v>
      </c>
      <c r="X18" s="92" t="str">
        <f t="shared" ref="X18" si="2">IF(X17=1,"日",IF(X17=2,"月",IF(X17=3,"火",IF(X17=4,"水",IF(X17=5,"木",IF(X17=6,"金","土"))))))</f>
        <v>金</v>
      </c>
      <c r="Y18" s="92" t="str">
        <f t="shared" ref="Y18" si="3">IF(Y17=1,"日",IF(Y17=2,"月",IF(Y17=3,"火",IF(Y17=4,"水",IF(Y17=5,"木",IF(Y17=6,"金","土"))))))</f>
        <v>土</v>
      </c>
      <c r="Z18" s="92" t="str">
        <f t="shared" ref="Z18" si="4">IF(Z17=1,"日",IF(Z17=2,"月",IF(Z17=3,"火",IF(Z17=4,"水",IF(Z17=5,"木",IF(Z17=6,"金","土"))))))</f>
        <v>日</v>
      </c>
      <c r="AA18" s="92" t="str">
        <f t="shared" ref="AA18" si="5">IF(AA17=1,"日",IF(AA17=2,"月",IF(AA17=3,"火",IF(AA17=4,"水",IF(AA17=5,"木",IF(AA17=6,"金","土"))))))</f>
        <v>月</v>
      </c>
      <c r="AB18" s="92" t="str">
        <f t="shared" ref="AB18" si="6">IF(AB17=1,"日",IF(AB17=2,"月",IF(AB17=3,"火",IF(AB17=4,"水",IF(AB17=5,"木",IF(AB17=6,"金","土"))))))</f>
        <v>火</v>
      </c>
      <c r="AC18" s="93" t="str">
        <f t="shared" ref="AC18" si="7">IF(AC17=1,"日",IF(AC17=2,"月",IF(AC17=3,"火",IF(AC17=4,"水",IF(AC17=5,"木",IF(AC17=6,"金","土"))))))</f>
        <v>水</v>
      </c>
      <c r="AD18" s="91" t="str">
        <f t="shared" ref="AD18" si="8">IF(AD17=1,"日",IF(AD17=2,"月",IF(AD17=3,"火",IF(AD17=4,"水",IF(AD17=5,"木",IF(AD17=6,"金","土"))))))</f>
        <v>木</v>
      </c>
      <c r="AE18" s="92" t="str">
        <f t="shared" ref="AE18" si="9">IF(AE17=1,"日",IF(AE17=2,"月",IF(AE17=3,"火",IF(AE17=4,"水",IF(AE17=5,"木",IF(AE17=6,"金","土"))))))</f>
        <v>金</v>
      </c>
      <c r="AF18" s="92" t="str">
        <f t="shared" ref="AF18" si="10">IF(AF17=1,"日",IF(AF17=2,"月",IF(AF17=3,"火",IF(AF17=4,"水",IF(AF17=5,"木",IF(AF17=6,"金","土"))))))</f>
        <v>土</v>
      </c>
      <c r="AG18" s="92" t="str">
        <f t="shared" ref="AG18" si="11">IF(AG17=1,"日",IF(AG17=2,"月",IF(AG17=3,"火",IF(AG17=4,"水",IF(AG17=5,"木",IF(AG17=6,"金","土"))))))</f>
        <v>日</v>
      </c>
      <c r="AH18" s="92" t="str">
        <f t="shared" ref="AH18" si="12">IF(AH17=1,"日",IF(AH17=2,"月",IF(AH17=3,"火",IF(AH17=4,"水",IF(AH17=5,"木",IF(AH17=6,"金","土"))))))</f>
        <v>月</v>
      </c>
      <c r="AI18" s="92" t="str">
        <f t="shared" ref="AI18" si="13">IF(AI17=1,"日",IF(AI17=2,"月",IF(AI17=3,"火",IF(AI17=4,"水",IF(AI17=5,"木",IF(AI17=6,"金","土"))))))</f>
        <v>火</v>
      </c>
      <c r="AJ18" s="93" t="str">
        <f t="shared" ref="AJ18" si="14">IF(AJ17=1,"日",IF(AJ17=2,"月",IF(AJ17=3,"火",IF(AJ17=4,"水",IF(AJ17=5,"木",IF(AJ17=6,"金","土"))))))</f>
        <v>水</v>
      </c>
      <c r="AK18" s="91" t="str">
        <f t="shared" ref="AK18" si="15">IF(AK17=1,"日",IF(AK17=2,"月",IF(AK17=3,"火",IF(AK17=4,"水",IF(AK17=5,"木",IF(AK17=6,"金","土"))))))</f>
        <v>木</v>
      </c>
      <c r="AL18" s="92" t="str">
        <f t="shared" ref="AL18" si="16">IF(AL17=1,"日",IF(AL17=2,"月",IF(AL17=3,"火",IF(AL17=4,"水",IF(AL17=5,"木",IF(AL17=6,"金","土"))))))</f>
        <v>金</v>
      </c>
      <c r="AM18" s="92" t="str">
        <f t="shared" ref="AM18" si="17">IF(AM17=1,"日",IF(AM17=2,"月",IF(AM17=3,"火",IF(AM17=4,"水",IF(AM17=5,"木",IF(AM17=6,"金","土"))))))</f>
        <v>土</v>
      </c>
      <c r="AN18" s="92" t="str">
        <f t="shared" ref="AN18" si="18">IF(AN17=1,"日",IF(AN17=2,"月",IF(AN17=3,"火",IF(AN17=4,"水",IF(AN17=5,"木",IF(AN17=6,"金","土"))))))</f>
        <v>日</v>
      </c>
      <c r="AO18" s="92" t="str">
        <f t="shared" ref="AO18" si="19">IF(AO17=1,"日",IF(AO17=2,"月",IF(AO17=3,"火",IF(AO17=4,"水",IF(AO17=5,"木",IF(AO17=6,"金","土"))))))</f>
        <v>月</v>
      </c>
      <c r="AP18" s="92" t="str">
        <f t="shared" ref="AP18" si="20">IF(AP17=1,"日",IF(AP17=2,"月",IF(AP17=3,"火",IF(AP17=4,"水",IF(AP17=5,"木",IF(AP17=6,"金","土"))))))</f>
        <v>火</v>
      </c>
      <c r="AQ18" s="93" t="str">
        <f t="shared" ref="AQ18" si="21">IF(AQ17=1,"日",IF(AQ17=2,"月",IF(AQ17=3,"火",IF(AQ17=4,"水",IF(AQ17=5,"木",IF(AQ17=6,"金","土"))))))</f>
        <v>水</v>
      </c>
      <c r="AR18" s="92" t="str">
        <f>IF(AR17=1,"日",IF(AR17=2,"月",IF(AR17=3,"火",IF(AR17=4,"水",IF(AR17=5,"木",IF(AR17=6,"金",IF(AR17=0,"","土")))))))</f>
        <v>木</v>
      </c>
      <c r="AS18" s="92" t="str">
        <f>IF(AS17=1,"日",IF(AS17=2,"月",IF(AS17=3,"火",IF(AS17=4,"水",IF(AS17=5,"木",IF(AS17=6,"金",IF(AS17=0,"","土")))))))</f>
        <v>金</v>
      </c>
      <c r="AT18" s="95" t="str">
        <f>IF(AT17=1,"日",IF(AT17=2,"月",IF(AT17=3,"火",IF(AT17=4,"水",IF(AT17=5,"木",IF(AT17=6,"金",IF(AT17=0,"","土")))))))</f>
        <v/>
      </c>
      <c r="AU18" s="174"/>
      <c r="AV18" s="175"/>
      <c r="AW18" s="174"/>
      <c r="AX18" s="175"/>
      <c r="AY18" s="177"/>
      <c r="AZ18" s="177"/>
      <c r="BA18" s="177"/>
      <c r="BB18" s="177"/>
      <c r="BC18" s="177"/>
      <c r="BD18" s="177"/>
    </row>
    <row r="19" spans="1:56" ht="39.950000000000003" customHeight="1" x14ac:dyDescent="0.4">
      <c r="A19" s="71"/>
      <c r="B19" s="85">
        <v>1</v>
      </c>
      <c r="C19" s="218"/>
      <c r="D19" s="219"/>
      <c r="E19" s="220"/>
      <c r="F19" s="221"/>
      <c r="G19" s="222"/>
      <c r="H19" s="223"/>
      <c r="I19" s="223"/>
      <c r="J19" s="223"/>
      <c r="K19" s="224"/>
      <c r="L19" s="225"/>
      <c r="M19" s="226"/>
      <c r="N19" s="226"/>
      <c r="O19" s="227"/>
      <c r="P19" s="131"/>
      <c r="Q19" s="132"/>
      <c r="R19" s="132"/>
      <c r="S19" s="132"/>
      <c r="T19" s="132"/>
      <c r="U19" s="132"/>
      <c r="V19" s="133"/>
      <c r="W19" s="131"/>
      <c r="X19" s="132"/>
      <c r="Y19" s="132"/>
      <c r="Z19" s="132"/>
      <c r="AA19" s="132"/>
      <c r="AB19" s="132"/>
      <c r="AC19" s="133"/>
      <c r="AD19" s="131"/>
      <c r="AE19" s="132"/>
      <c r="AF19" s="132"/>
      <c r="AG19" s="132"/>
      <c r="AH19" s="132"/>
      <c r="AI19" s="132"/>
      <c r="AJ19" s="133"/>
      <c r="AK19" s="131"/>
      <c r="AL19" s="132"/>
      <c r="AM19" s="132"/>
      <c r="AN19" s="132"/>
      <c r="AO19" s="132"/>
      <c r="AP19" s="132"/>
      <c r="AQ19" s="133"/>
      <c r="AR19" s="131"/>
      <c r="AS19" s="132"/>
      <c r="AT19" s="133"/>
      <c r="AU19" s="228">
        <f>IF($AZ$3="４週",SUM(P19:AQ19),IF($AZ$3="暦月",SUM(P19:AT19),""))</f>
        <v>0</v>
      </c>
      <c r="AV19" s="229"/>
      <c r="AW19" s="230">
        <f>IF($AZ$3="４週",AU19/4,IF($AZ$3="暦月",AU19/($AZ$12/7),""))</f>
        <v>0</v>
      </c>
      <c r="AX19" s="231"/>
      <c r="AY19" s="198"/>
      <c r="AZ19" s="199"/>
      <c r="BA19" s="199"/>
      <c r="BB19" s="199"/>
      <c r="BC19" s="199"/>
      <c r="BD19" s="200"/>
    </row>
    <row r="20" spans="1:56" ht="39.950000000000003" customHeight="1" x14ac:dyDescent="0.4">
      <c r="A20" s="71"/>
      <c r="B20" s="86">
        <f t="shared" ref="B20:B36" si="22">B19+1</f>
        <v>2</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IF($AZ$3="４週",AU20/4,IF($AZ$3="暦月",AU20/($AZ$12/7),""))</f>
        <v>0</v>
      </c>
      <c r="AX20" s="214"/>
      <c r="AY20" s="215"/>
      <c r="AZ20" s="216"/>
      <c r="BA20" s="216"/>
      <c r="BB20" s="216"/>
      <c r="BC20" s="216"/>
      <c r="BD20" s="217"/>
    </row>
    <row r="21" spans="1:56" ht="39.950000000000003" customHeight="1" x14ac:dyDescent="0.4">
      <c r="A21" s="71"/>
      <c r="B21" s="86">
        <f t="shared" si="22"/>
        <v>3</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IF($AZ$3="４週",SUM(P21:AQ21),IF($AZ$3="暦月",SUM(P21:AT21),""))</f>
        <v>0</v>
      </c>
      <c r="AV21" s="212"/>
      <c r="AW21" s="213">
        <f>IF($AZ$3="４週",AU21/4,IF($AZ$3="暦月",AU21/($AZ$12/7),""))</f>
        <v>0</v>
      </c>
      <c r="AX21" s="214"/>
      <c r="AY21" s="215"/>
      <c r="AZ21" s="216"/>
      <c r="BA21" s="216"/>
      <c r="BB21" s="216"/>
      <c r="BC21" s="216"/>
      <c r="BD21" s="217"/>
    </row>
    <row r="22" spans="1:56" ht="39.950000000000003" customHeight="1" x14ac:dyDescent="0.4">
      <c r="A22" s="71"/>
      <c r="B22" s="86">
        <f t="shared" si="22"/>
        <v>4</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IF($AZ$3="４週",SUM(P22:AQ22),IF($AZ$3="暦月",SUM(P22:AT22),""))</f>
        <v>0</v>
      </c>
      <c r="AV22" s="212"/>
      <c r="AW22" s="213">
        <f>IF($AZ$3="４週",AU22/4,IF($AZ$3="暦月",AU22/($AZ$12/7),""))</f>
        <v>0</v>
      </c>
      <c r="AX22" s="214"/>
      <c r="AY22" s="215"/>
      <c r="AZ22" s="216"/>
      <c r="BA22" s="216"/>
      <c r="BB22" s="216"/>
      <c r="BC22" s="216"/>
      <c r="BD22" s="217"/>
    </row>
    <row r="23" spans="1:56" ht="39.950000000000003" customHeight="1" x14ac:dyDescent="0.4">
      <c r="A23" s="71"/>
      <c r="B23" s="86">
        <f t="shared" si="22"/>
        <v>5</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ref="AU23:AU36" si="23">IF($AZ$3="４週",SUM(P23:AQ23),IF($AZ$3="暦月",SUM(P23:AT23),""))</f>
        <v>0</v>
      </c>
      <c r="AV23" s="212"/>
      <c r="AW23" s="213">
        <f>IF($AZ$3="４週",AU23/4,IF($AZ$3="暦月",AU23/($AZ$12/7),""))</f>
        <v>0</v>
      </c>
      <c r="AX23" s="214"/>
      <c r="AY23" s="215"/>
      <c r="AZ23" s="216"/>
      <c r="BA23" s="216"/>
      <c r="BB23" s="216"/>
      <c r="BC23" s="216"/>
      <c r="BD23" s="217"/>
    </row>
    <row r="24" spans="1:56" ht="39.950000000000003" customHeight="1" x14ac:dyDescent="0.4">
      <c r="A24" s="71"/>
      <c r="B24" s="86">
        <f t="shared" si="22"/>
        <v>6</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3"/>
        <v>0</v>
      </c>
      <c r="AV24" s="212"/>
      <c r="AW24" s="213">
        <f>IF($AZ$3="４週",AU24/4,IF($AZ$3="暦月",AU24/($AZ$12/7),""))</f>
        <v>0</v>
      </c>
      <c r="AX24" s="214"/>
      <c r="AY24" s="215"/>
      <c r="AZ24" s="216"/>
      <c r="BA24" s="216"/>
      <c r="BB24" s="216"/>
      <c r="BC24" s="216"/>
      <c r="BD24" s="217"/>
    </row>
    <row r="25" spans="1:56" ht="39.950000000000003" customHeight="1" x14ac:dyDescent="0.4">
      <c r="A25" s="71"/>
      <c r="B25" s="86">
        <f t="shared" si="22"/>
        <v>7</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IF($AZ$3="４週",SUM(P25:AQ25),IF($AZ$3="暦月",SUM(P25:AT25),""))</f>
        <v>0</v>
      </c>
      <c r="AV25" s="212"/>
      <c r="AW25" s="213">
        <f>IF($AZ$3="４週",AU25/4,IF($AZ$3="暦月",AU25/($AZ$12/7),""))</f>
        <v>0</v>
      </c>
      <c r="AX25" s="214"/>
      <c r="AY25" s="215"/>
      <c r="AZ25" s="216"/>
      <c r="BA25" s="216"/>
      <c r="BB25" s="216"/>
      <c r="BC25" s="216"/>
      <c r="BD25" s="217"/>
    </row>
    <row r="26" spans="1:56" ht="39.950000000000003" customHeight="1" x14ac:dyDescent="0.4">
      <c r="A26" s="71"/>
      <c r="B26" s="86">
        <f t="shared" si="22"/>
        <v>8</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3"/>
        <v>0</v>
      </c>
      <c r="AV26" s="212"/>
      <c r="AW26" s="213">
        <f>IF($AZ$3="４週",AU26/4,IF($AZ$3="暦月",AU26/($AZ$12/7),""))</f>
        <v>0</v>
      </c>
      <c r="AX26" s="214"/>
      <c r="AY26" s="215"/>
      <c r="AZ26" s="216"/>
      <c r="BA26" s="216"/>
      <c r="BB26" s="216"/>
      <c r="BC26" s="216"/>
      <c r="BD26" s="217"/>
    </row>
    <row r="27" spans="1:56" ht="39.950000000000003" customHeight="1" x14ac:dyDescent="0.4">
      <c r="A27" s="71"/>
      <c r="B27" s="86">
        <f t="shared" si="22"/>
        <v>9</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3"/>
        <v>0</v>
      </c>
      <c r="AV27" s="212"/>
      <c r="AW27" s="213">
        <f>IF($AZ$3="４週",AU27/4,IF($AZ$3="暦月",AU27/($AZ$12/7),""))</f>
        <v>0</v>
      </c>
      <c r="AX27" s="214"/>
      <c r="AY27" s="215"/>
      <c r="AZ27" s="216"/>
      <c r="BA27" s="216"/>
      <c r="BB27" s="216"/>
      <c r="BC27" s="216"/>
      <c r="BD27" s="217"/>
    </row>
    <row r="28" spans="1:56" ht="39.950000000000003" customHeight="1" x14ac:dyDescent="0.4">
      <c r="A28" s="71"/>
      <c r="B28" s="86">
        <f t="shared" si="22"/>
        <v>10</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3"/>
        <v>0</v>
      </c>
      <c r="AV28" s="212"/>
      <c r="AW28" s="213">
        <f>IF($AZ$3="４週",AU28/4,IF($AZ$3="暦月",AU28/($AZ$12/7),""))</f>
        <v>0</v>
      </c>
      <c r="AX28" s="214"/>
      <c r="AY28" s="215"/>
      <c r="AZ28" s="216"/>
      <c r="BA28" s="216"/>
      <c r="BB28" s="216"/>
      <c r="BC28" s="216"/>
      <c r="BD28" s="217"/>
    </row>
    <row r="29" spans="1:56" ht="39.950000000000003" customHeight="1" x14ac:dyDescent="0.4">
      <c r="A29" s="71"/>
      <c r="B29" s="86">
        <f t="shared" si="22"/>
        <v>11</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3"/>
        <v>0</v>
      </c>
      <c r="AV29" s="212"/>
      <c r="AW29" s="213">
        <f>IF($AZ$3="４週",AU29/4,IF($AZ$3="暦月",AU29/($AZ$12/7),""))</f>
        <v>0</v>
      </c>
      <c r="AX29" s="214"/>
      <c r="AY29" s="215"/>
      <c r="AZ29" s="216"/>
      <c r="BA29" s="216"/>
      <c r="BB29" s="216"/>
      <c r="BC29" s="216"/>
      <c r="BD29" s="217"/>
    </row>
    <row r="30" spans="1:56" ht="39.950000000000003" customHeight="1" x14ac:dyDescent="0.4">
      <c r="A30" s="71"/>
      <c r="B30" s="86">
        <f t="shared" si="22"/>
        <v>12</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3"/>
        <v>0</v>
      </c>
      <c r="AV30" s="212"/>
      <c r="AW30" s="213">
        <f>IF($AZ$3="４週",AU30/4,IF($AZ$3="暦月",AU30/($AZ$12/7),""))</f>
        <v>0</v>
      </c>
      <c r="AX30" s="214"/>
      <c r="AY30" s="215"/>
      <c r="AZ30" s="216"/>
      <c r="BA30" s="216"/>
      <c r="BB30" s="216"/>
      <c r="BC30" s="216"/>
      <c r="BD30" s="217"/>
    </row>
    <row r="31" spans="1:56" ht="39.950000000000003" customHeight="1" x14ac:dyDescent="0.4">
      <c r="A31" s="71"/>
      <c r="B31" s="86">
        <f t="shared" si="22"/>
        <v>13</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si="23"/>
        <v>0</v>
      </c>
      <c r="AV31" s="212"/>
      <c r="AW31" s="213">
        <f>IF($AZ$3="４週",AU31/4,IF($AZ$3="暦月",AU31/($AZ$12/7),""))</f>
        <v>0</v>
      </c>
      <c r="AX31" s="214"/>
      <c r="AY31" s="215"/>
      <c r="AZ31" s="216"/>
      <c r="BA31" s="216"/>
      <c r="BB31" s="216"/>
      <c r="BC31" s="216"/>
      <c r="BD31" s="217"/>
    </row>
    <row r="32" spans="1:56" ht="39.950000000000003" customHeight="1" x14ac:dyDescent="0.4">
      <c r="A32" s="71"/>
      <c r="B32" s="86">
        <f t="shared" si="22"/>
        <v>14</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si="23"/>
        <v>0</v>
      </c>
      <c r="AV32" s="212"/>
      <c r="AW32" s="213">
        <f>IF($AZ$3="４週",AU32/4,IF($AZ$3="暦月",AU32/($AZ$12/7),""))</f>
        <v>0</v>
      </c>
      <c r="AX32" s="214"/>
      <c r="AY32" s="215"/>
      <c r="AZ32" s="216"/>
      <c r="BA32" s="216"/>
      <c r="BB32" s="216"/>
      <c r="BC32" s="216"/>
      <c r="BD32" s="217"/>
    </row>
    <row r="33" spans="1:56" ht="39.950000000000003" customHeight="1" x14ac:dyDescent="0.4">
      <c r="A33" s="71"/>
      <c r="B33" s="86">
        <f t="shared" si="22"/>
        <v>15</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23"/>
        <v>0</v>
      </c>
      <c r="AV33" s="212"/>
      <c r="AW33" s="213">
        <f>IF($AZ$3="４週",AU33/4,IF($AZ$3="暦月",AU33/($AZ$12/7),""))</f>
        <v>0</v>
      </c>
      <c r="AX33" s="214"/>
      <c r="AY33" s="215"/>
      <c r="AZ33" s="216"/>
      <c r="BA33" s="216"/>
      <c r="BB33" s="216"/>
      <c r="BC33" s="216"/>
      <c r="BD33" s="217"/>
    </row>
    <row r="34" spans="1:56" ht="39.950000000000003" customHeight="1" x14ac:dyDescent="0.4">
      <c r="A34" s="71"/>
      <c r="B34" s="86">
        <f t="shared" si="22"/>
        <v>16</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23"/>
        <v>0</v>
      </c>
      <c r="AV34" s="212"/>
      <c r="AW34" s="213">
        <f>IF($AZ$3="４週",AU34/4,IF($AZ$3="暦月",AU34/($AZ$12/7),""))</f>
        <v>0</v>
      </c>
      <c r="AX34" s="214"/>
      <c r="AY34" s="215"/>
      <c r="AZ34" s="216"/>
      <c r="BA34" s="216"/>
      <c r="BB34" s="216"/>
      <c r="BC34" s="216"/>
      <c r="BD34" s="217"/>
    </row>
    <row r="35" spans="1:56" ht="39.950000000000003" customHeight="1" x14ac:dyDescent="0.4">
      <c r="A35" s="71"/>
      <c r="B35" s="86">
        <f t="shared" si="22"/>
        <v>17</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23"/>
        <v>0</v>
      </c>
      <c r="AV35" s="212"/>
      <c r="AW35" s="213">
        <f>IF($AZ$3="４週",AU35/4,IF($AZ$3="暦月",AU35/($AZ$12/7),""))</f>
        <v>0</v>
      </c>
      <c r="AX35" s="214"/>
      <c r="AY35" s="215"/>
      <c r="AZ35" s="216"/>
      <c r="BA35" s="216"/>
      <c r="BB35" s="216"/>
      <c r="BC35" s="216"/>
      <c r="BD35" s="217"/>
    </row>
    <row r="36" spans="1:56" ht="39.950000000000003" customHeight="1" thickBot="1" x14ac:dyDescent="0.45">
      <c r="A36" s="71"/>
      <c r="B36" s="87">
        <f t="shared" si="22"/>
        <v>18</v>
      </c>
      <c r="C36" s="232"/>
      <c r="D36" s="233"/>
      <c r="E36" s="234"/>
      <c r="F36" s="235"/>
      <c r="G36" s="236"/>
      <c r="H36" s="237"/>
      <c r="I36" s="237"/>
      <c r="J36" s="237"/>
      <c r="K36" s="238"/>
      <c r="L36" s="239"/>
      <c r="M36" s="240"/>
      <c r="N36" s="240"/>
      <c r="O36" s="241"/>
      <c r="P36" s="137"/>
      <c r="Q36" s="138"/>
      <c r="R36" s="138"/>
      <c r="S36" s="138"/>
      <c r="T36" s="138"/>
      <c r="U36" s="138"/>
      <c r="V36" s="139"/>
      <c r="W36" s="137"/>
      <c r="X36" s="138"/>
      <c r="Y36" s="138"/>
      <c r="Z36" s="138"/>
      <c r="AA36" s="138"/>
      <c r="AB36" s="138"/>
      <c r="AC36" s="139"/>
      <c r="AD36" s="137"/>
      <c r="AE36" s="138"/>
      <c r="AF36" s="138"/>
      <c r="AG36" s="138"/>
      <c r="AH36" s="138"/>
      <c r="AI36" s="138"/>
      <c r="AJ36" s="139"/>
      <c r="AK36" s="137"/>
      <c r="AL36" s="138"/>
      <c r="AM36" s="138"/>
      <c r="AN36" s="138"/>
      <c r="AO36" s="138"/>
      <c r="AP36" s="138"/>
      <c r="AQ36" s="139"/>
      <c r="AR36" s="137"/>
      <c r="AS36" s="138"/>
      <c r="AT36" s="139"/>
      <c r="AU36" s="242">
        <f t="shared" si="23"/>
        <v>0</v>
      </c>
      <c r="AV36" s="243"/>
      <c r="AW36" s="244">
        <f>IF($AZ$3="４週",AU36/4,IF($AZ$3="暦月",AU36/($AZ$12/7),""))</f>
        <v>0</v>
      </c>
      <c r="AX36" s="245"/>
      <c r="AY36" s="246"/>
      <c r="AZ36" s="247"/>
      <c r="BA36" s="247"/>
      <c r="BB36" s="247"/>
      <c r="BC36" s="247"/>
      <c r="BD36" s="248"/>
    </row>
    <row r="37" spans="1:56" ht="20.25" customHeight="1" x14ac:dyDescent="0.4">
      <c r="A37" s="71"/>
      <c r="B37" s="71"/>
      <c r="C37" s="75"/>
      <c r="D37" s="76"/>
      <c r="E37" s="77"/>
      <c r="F37" s="73"/>
      <c r="G37" s="73"/>
      <c r="H37" s="73"/>
      <c r="I37" s="73"/>
      <c r="J37" s="73"/>
      <c r="K37" s="73"/>
      <c r="L37" s="73"/>
      <c r="M37" s="73"/>
      <c r="N37" s="73"/>
      <c r="O37" s="73"/>
      <c r="P37" s="73"/>
      <c r="Q37" s="73"/>
      <c r="R37" s="73"/>
      <c r="S37" s="73"/>
      <c r="T37" s="73"/>
      <c r="U37" s="73"/>
      <c r="V37" s="73"/>
      <c r="W37" s="73"/>
      <c r="X37" s="73"/>
      <c r="Y37" s="73"/>
      <c r="Z37" s="73"/>
      <c r="AA37" s="73"/>
      <c r="AB37" s="73"/>
      <c r="AC37" s="78"/>
      <c r="AD37" s="73"/>
      <c r="AE37" s="73"/>
      <c r="AF37" s="73"/>
      <c r="AG37" s="73"/>
      <c r="AH37" s="73"/>
      <c r="AI37" s="73"/>
      <c r="AJ37" s="73"/>
      <c r="AK37" s="73"/>
      <c r="AL37" s="73"/>
      <c r="AM37" s="73"/>
      <c r="AN37" s="73"/>
      <c r="AO37" s="73"/>
      <c r="AP37" s="73"/>
      <c r="AQ37" s="73"/>
      <c r="AR37" s="73"/>
      <c r="AS37" s="73"/>
      <c r="AT37" s="73"/>
      <c r="AU37" s="73"/>
      <c r="AV37" s="71"/>
      <c r="AW37" s="71"/>
      <c r="AX37" s="71"/>
      <c r="AY37" s="71"/>
      <c r="AZ37" s="71"/>
      <c r="BA37" s="71"/>
      <c r="BB37" s="71"/>
      <c r="BC37" s="71"/>
      <c r="BD37" s="71"/>
    </row>
    <row r="38" spans="1:56" ht="20.25" customHeight="1" x14ac:dyDescent="0.4">
      <c r="A38" s="71"/>
      <c r="B38" s="98" t="s">
        <v>133</v>
      </c>
      <c r="C38" s="98"/>
      <c r="D38" s="98"/>
      <c r="E38" s="98"/>
      <c r="F38" s="98"/>
      <c r="G38" s="98"/>
      <c r="H38" s="98"/>
      <c r="I38" s="98"/>
      <c r="J38" s="98"/>
      <c r="K38" s="98"/>
      <c r="L38" s="99"/>
      <c r="M38" s="98"/>
      <c r="N38" s="98"/>
      <c r="O38" s="98"/>
      <c r="P38" s="98"/>
      <c r="Q38" s="98"/>
      <c r="R38" s="98"/>
      <c r="S38" s="98"/>
      <c r="T38" s="98" t="s">
        <v>70</v>
      </c>
      <c r="U38" s="98"/>
      <c r="V38" s="98"/>
      <c r="W38" s="98"/>
      <c r="X38" s="98"/>
      <c r="Y38" s="98"/>
      <c r="Z38" s="10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9" t="s">
        <v>35</v>
      </c>
      <c r="D39" s="249"/>
      <c r="E39" s="249" t="s">
        <v>36</v>
      </c>
      <c r="F39" s="249"/>
      <c r="G39" s="249"/>
      <c r="H39" s="249"/>
      <c r="I39" s="98"/>
      <c r="J39" s="251" t="s">
        <v>39</v>
      </c>
      <c r="K39" s="251"/>
      <c r="L39" s="251"/>
      <c r="M39" s="251"/>
      <c r="N39" s="67"/>
      <c r="O39" s="67"/>
      <c r="P39" s="96" t="s">
        <v>47</v>
      </c>
      <c r="Q39" s="96"/>
      <c r="R39" s="98"/>
      <c r="S39" s="98"/>
      <c r="T39" s="252" t="s">
        <v>7</v>
      </c>
      <c r="U39" s="253"/>
      <c r="V39" s="252" t="s">
        <v>8</v>
      </c>
      <c r="W39" s="254"/>
      <c r="X39" s="254"/>
      <c r="Y39" s="253"/>
      <c r="Z39" s="101"/>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0"/>
      <c r="D40" s="250"/>
      <c r="E40" s="250" t="s">
        <v>37</v>
      </c>
      <c r="F40" s="250"/>
      <c r="G40" s="250" t="s">
        <v>38</v>
      </c>
      <c r="H40" s="250"/>
      <c r="I40" s="98"/>
      <c r="J40" s="250" t="s">
        <v>37</v>
      </c>
      <c r="K40" s="250"/>
      <c r="L40" s="250" t="s">
        <v>38</v>
      </c>
      <c r="M40" s="250"/>
      <c r="N40" s="67"/>
      <c r="O40" s="67"/>
      <c r="P40" s="96" t="s">
        <v>44</v>
      </c>
      <c r="Q40" s="96"/>
      <c r="R40" s="98"/>
      <c r="S40" s="98"/>
      <c r="T40" s="252" t="s">
        <v>3</v>
      </c>
      <c r="U40" s="253"/>
      <c r="V40" s="252" t="s">
        <v>50</v>
      </c>
      <c r="W40" s="254"/>
      <c r="X40" s="254"/>
      <c r="Y40" s="253"/>
      <c r="Z40" s="146"/>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252" t="s">
        <v>3</v>
      </c>
      <c r="D41" s="253"/>
      <c r="E41" s="255">
        <f>SUMIFS($AU$19:$AV$36,$C$19:$D$36,"介護支援専門員",$E$19:$F$36,"A")</f>
        <v>0</v>
      </c>
      <c r="F41" s="256"/>
      <c r="G41" s="257">
        <f>SUMIFS($AW$19:$AX$36,$C$19:$D$36,"介護支援専門員",$E$19:$F$36,"A")</f>
        <v>0</v>
      </c>
      <c r="H41" s="258"/>
      <c r="I41" s="112"/>
      <c r="J41" s="259">
        <v>0</v>
      </c>
      <c r="K41" s="260"/>
      <c r="L41" s="259">
        <v>0</v>
      </c>
      <c r="M41" s="260"/>
      <c r="N41" s="111"/>
      <c r="O41" s="111"/>
      <c r="P41" s="259">
        <v>0</v>
      </c>
      <c r="Q41" s="260"/>
      <c r="R41" s="98"/>
      <c r="S41" s="98"/>
      <c r="T41" s="252" t="s">
        <v>4</v>
      </c>
      <c r="U41" s="253"/>
      <c r="V41" s="252" t="s">
        <v>51</v>
      </c>
      <c r="W41" s="254"/>
      <c r="X41" s="254"/>
      <c r="Y41" s="253"/>
      <c r="Z41" s="14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252" t="s">
        <v>4</v>
      </c>
      <c r="D42" s="253"/>
      <c r="E42" s="255">
        <f>SUMIFS($AU$19:$AV$36,$C$19:$D$36,"介護支援専門員",$E$19:$F$36,"B")</f>
        <v>0</v>
      </c>
      <c r="F42" s="256"/>
      <c r="G42" s="257">
        <f>SUMIFS($AW$19:$AX$36,$C$19:$D$36,"介護支援専門員",$E$19:$F$36,"B")</f>
        <v>0</v>
      </c>
      <c r="H42" s="258"/>
      <c r="I42" s="112"/>
      <c r="J42" s="259">
        <v>0</v>
      </c>
      <c r="K42" s="260"/>
      <c r="L42" s="259">
        <v>0</v>
      </c>
      <c r="M42" s="260"/>
      <c r="N42" s="111"/>
      <c r="O42" s="111"/>
      <c r="P42" s="259">
        <v>0</v>
      </c>
      <c r="Q42" s="260"/>
      <c r="R42" s="98"/>
      <c r="S42" s="98"/>
      <c r="T42" s="252" t="s">
        <v>5</v>
      </c>
      <c r="U42" s="253"/>
      <c r="V42" s="252" t="s">
        <v>52</v>
      </c>
      <c r="W42" s="254"/>
      <c r="X42" s="254"/>
      <c r="Y42" s="253"/>
      <c r="Z42" s="14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252" t="s">
        <v>5</v>
      </c>
      <c r="D43" s="253"/>
      <c r="E43" s="255">
        <f>SUMIFS($AU$19:$AV$36,$C$19:$D$36,"介護支援専門員",$E$19:$F$36,"C")</f>
        <v>0</v>
      </c>
      <c r="F43" s="256"/>
      <c r="G43" s="257">
        <f>SUMIFS($AW$19:$AX$36,$C$19:$D$36,"介護支援専門員",$E$19:$F$36,"C")</f>
        <v>0</v>
      </c>
      <c r="H43" s="258"/>
      <c r="I43" s="112"/>
      <c r="J43" s="259">
        <v>0</v>
      </c>
      <c r="K43" s="260"/>
      <c r="L43" s="261">
        <v>0</v>
      </c>
      <c r="M43" s="262"/>
      <c r="N43" s="111"/>
      <c r="O43" s="111"/>
      <c r="P43" s="255" t="s">
        <v>30</v>
      </c>
      <c r="Q43" s="256"/>
      <c r="R43" s="98"/>
      <c r="S43" s="98"/>
      <c r="T43" s="252" t="s">
        <v>6</v>
      </c>
      <c r="U43" s="253"/>
      <c r="V43" s="252" t="s">
        <v>69</v>
      </c>
      <c r="W43" s="254"/>
      <c r="X43" s="254"/>
      <c r="Y43" s="253"/>
      <c r="Z43" s="144"/>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52" t="s">
        <v>6</v>
      </c>
      <c r="D44" s="253"/>
      <c r="E44" s="255">
        <f>SUMIFS($AU$19:$AV$36,$C$19:$D$36,"介護支援専門員",$E$19:$F$36,"D")</f>
        <v>0</v>
      </c>
      <c r="F44" s="256"/>
      <c r="G44" s="257">
        <f>SUMIFS($AW$19:$AX$36,$C$19:$D$36,"介護支援専門員",$E$19:$F$36,"D")</f>
        <v>0</v>
      </c>
      <c r="H44" s="258"/>
      <c r="I44" s="112"/>
      <c r="J44" s="259">
        <v>0</v>
      </c>
      <c r="K44" s="260"/>
      <c r="L44" s="261">
        <v>0</v>
      </c>
      <c r="M44" s="262"/>
      <c r="N44" s="111"/>
      <c r="O44" s="111"/>
      <c r="P44" s="255" t="s">
        <v>30</v>
      </c>
      <c r="Q44" s="256"/>
      <c r="R44" s="98"/>
      <c r="S44" s="98"/>
      <c r="T44" s="98"/>
      <c r="U44" s="263"/>
      <c r="V44" s="263"/>
      <c r="W44" s="264"/>
      <c r="X44" s="264"/>
      <c r="Y44" s="150"/>
      <c r="Z44" s="15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52" t="s">
        <v>27</v>
      </c>
      <c r="D45" s="253"/>
      <c r="E45" s="255">
        <f>SUM(E41:F44)</f>
        <v>0</v>
      </c>
      <c r="F45" s="256"/>
      <c r="G45" s="257">
        <f>SUM(G41:H44)</f>
        <v>0</v>
      </c>
      <c r="H45" s="258"/>
      <c r="I45" s="112"/>
      <c r="J45" s="255">
        <f>SUM(J41:K44)</f>
        <v>0</v>
      </c>
      <c r="K45" s="256"/>
      <c r="L45" s="255">
        <f>SUM(L41:M44)</f>
        <v>0</v>
      </c>
      <c r="M45" s="256"/>
      <c r="N45" s="111"/>
      <c r="O45" s="111"/>
      <c r="P45" s="255">
        <f>SUM(P41:Q42)</f>
        <v>0</v>
      </c>
      <c r="Q45" s="256"/>
      <c r="R45" s="98"/>
      <c r="S45" s="98"/>
      <c r="T45" s="98"/>
      <c r="U45" s="263"/>
      <c r="V45" s="263"/>
      <c r="W45" s="264"/>
      <c r="X45" s="264"/>
      <c r="Y45" s="149"/>
      <c r="Z45" s="149"/>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9" t="s">
        <v>45</v>
      </c>
      <c r="D47" s="98"/>
      <c r="E47" s="98"/>
      <c r="F47" s="98"/>
      <c r="G47" s="98"/>
      <c r="H47" s="98"/>
      <c r="I47" s="106" t="s">
        <v>89</v>
      </c>
      <c r="J47" s="272" t="s">
        <v>90</v>
      </c>
      <c r="K47" s="273"/>
      <c r="L47" s="107"/>
      <c r="M47" s="106"/>
      <c r="N47" s="98"/>
      <c r="O47" s="98"/>
      <c r="P47" s="98"/>
      <c r="Q47" s="98"/>
      <c r="R47" s="98"/>
      <c r="S47" s="98"/>
      <c r="T47" s="98"/>
      <c r="U47" s="102"/>
      <c r="V47" s="101"/>
      <c r="W47" s="101"/>
      <c r="X47" s="101"/>
      <c r="Y47" s="101"/>
      <c r="Z47" s="101"/>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40</v>
      </c>
      <c r="D48" s="98"/>
      <c r="E48" s="98"/>
      <c r="F48" s="98"/>
      <c r="G48" s="98"/>
      <c r="H48" s="98" t="s">
        <v>41</v>
      </c>
      <c r="I48" s="98"/>
      <c r="J48" s="98"/>
      <c r="K48" s="98"/>
      <c r="L48" s="99"/>
      <c r="M48" s="98"/>
      <c r="N48" s="98"/>
      <c r="O48" s="98"/>
      <c r="P48" s="98"/>
      <c r="Q48" s="98"/>
      <c r="R48" s="98"/>
      <c r="S48" s="98"/>
      <c r="T48" s="98"/>
      <c r="U48" s="101"/>
      <c r="V48" s="101"/>
      <c r="W48" s="101"/>
      <c r="X48" s="101"/>
      <c r="Y48" s="101"/>
      <c r="Z48" s="101"/>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98" t="str">
        <f>IF($J$47="週","対象時間数（週平均）","対象時間数（当月合計）")</f>
        <v>対象時間数（週平均）</v>
      </c>
      <c r="D49" s="98"/>
      <c r="E49" s="98"/>
      <c r="F49" s="98"/>
      <c r="G49" s="98"/>
      <c r="H49" s="98" t="str">
        <f>IF($J$47="週","週に勤務すべき時間数","当月に勤務すべき時間数")</f>
        <v>週に勤務すべき時間数</v>
      </c>
      <c r="I49" s="98"/>
      <c r="J49" s="98"/>
      <c r="K49" s="98"/>
      <c r="L49" s="99"/>
      <c r="M49" s="250" t="s">
        <v>42</v>
      </c>
      <c r="N49" s="250"/>
      <c r="O49" s="250"/>
      <c r="P49" s="250"/>
      <c r="Q49" s="98"/>
      <c r="R49" s="98"/>
      <c r="S49" s="98"/>
      <c r="T49" s="98"/>
      <c r="U49" s="101"/>
      <c r="V49" s="101"/>
      <c r="W49" s="101"/>
      <c r="X49" s="101"/>
      <c r="Y49" s="101"/>
      <c r="Z49" s="101"/>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74">
        <f>IF($J$47="週",L45,J45)</f>
        <v>0</v>
      </c>
      <c r="D50" s="275"/>
      <c r="E50" s="275"/>
      <c r="F50" s="276"/>
      <c r="G50" s="145" t="s">
        <v>28</v>
      </c>
      <c r="H50" s="252">
        <f>IF($J$47="週",$AV$5,$AZ$5)</f>
        <v>0</v>
      </c>
      <c r="I50" s="254"/>
      <c r="J50" s="254"/>
      <c r="K50" s="253"/>
      <c r="L50" s="145" t="s">
        <v>29</v>
      </c>
      <c r="M50" s="266" t="e">
        <f>ROUNDDOWN(C50/H50,1)</f>
        <v>#DIV/0!</v>
      </c>
      <c r="N50" s="267"/>
      <c r="O50" s="267"/>
      <c r="P50" s="268"/>
      <c r="Q50" s="98"/>
      <c r="R50" s="98"/>
      <c r="S50" s="98"/>
      <c r="T50" s="98"/>
      <c r="U50" s="265"/>
      <c r="V50" s="265"/>
      <c r="W50" s="265"/>
      <c r="X50" s="265"/>
      <c r="Y50" s="143"/>
      <c r="Z50" s="101"/>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9"/>
      <c r="M51" s="98" t="s">
        <v>71</v>
      </c>
      <c r="N51" s="98"/>
      <c r="O51" s="98"/>
      <c r="P51" s="98"/>
      <c r="Q51" s="98"/>
      <c r="R51" s="98"/>
      <c r="S51" s="98"/>
      <c r="T51" s="98"/>
      <c r="U51" s="101"/>
      <c r="V51" s="101"/>
      <c r="W51" s="101"/>
      <c r="X51" s="101"/>
      <c r="Y51" s="101"/>
      <c r="Z51" s="101"/>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A52" s="71"/>
      <c r="B52" s="98"/>
      <c r="C52" s="98" t="s">
        <v>122</v>
      </c>
      <c r="D52" s="98"/>
      <c r="E52" s="98"/>
      <c r="F52" s="98"/>
      <c r="G52" s="98"/>
      <c r="H52" s="98"/>
      <c r="I52" s="98"/>
      <c r="J52" s="98"/>
      <c r="K52" s="98"/>
      <c r="L52" s="99"/>
      <c r="M52" s="98"/>
      <c r="N52" s="98"/>
      <c r="O52" s="98"/>
      <c r="P52" s="98"/>
      <c r="Q52" s="98"/>
      <c r="R52" s="98"/>
      <c r="S52" s="98"/>
      <c r="T52" s="98"/>
      <c r="U52" s="98"/>
      <c r="V52" s="108"/>
      <c r="W52" s="109"/>
      <c r="X52" s="109"/>
      <c r="Y52" s="98"/>
      <c r="Z52" s="98"/>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row>
    <row r="53" spans="1:58" ht="20.25" customHeight="1" x14ac:dyDescent="0.4">
      <c r="A53" s="71"/>
      <c r="B53" s="98"/>
      <c r="C53" s="98" t="s">
        <v>47</v>
      </c>
      <c r="D53" s="98"/>
      <c r="E53" s="98"/>
      <c r="F53" s="98"/>
      <c r="G53" s="98"/>
      <c r="H53" s="98"/>
      <c r="I53" s="98"/>
      <c r="J53" s="98"/>
      <c r="K53" s="98"/>
      <c r="L53" s="99"/>
      <c r="M53" s="145"/>
      <c r="N53" s="145"/>
      <c r="O53" s="145"/>
      <c r="P53" s="145"/>
      <c r="Q53" s="98"/>
      <c r="R53" s="98"/>
      <c r="S53" s="98"/>
      <c r="T53" s="98"/>
      <c r="U53" s="98"/>
      <c r="V53" s="108"/>
      <c r="W53" s="109"/>
      <c r="X53" s="109"/>
      <c r="Y53" s="98"/>
      <c r="Z53" s="98"/>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row>
    <row r="54" spans="1:58" ht="20.25" customHeight="1" x14ac:dyDescent="0.4">
      <c r="A54" s="71"/>
      <c r="B54" s="98"/>
      <c r="C54" s="67" t="s">
        <v>43</v>
      </c>
      <c r="D54" s="67"/>
      <c r="E54" s="67"/>
      <c r="F54" s="67"/>
      <c r="G54" s="67"/>
      <c r="H54" s="98" t="s">
        <v>46</v>
      </c>
      <c r="I54" s="67"/>
      <c r="J54" s="67"/>
      <c r="K54" s="67"/>
      <c r="L54" s="67"/>
      <c r="M54" s="250" t="s">
        <v>27</v>
      </c>
      <c r="N54" s="250"/>
      <c r="O54" s="250"/>
      <c r="P54" s="250"/>
      <c r="Q54" s="98"/>
      <c r="R54" s="98"/>
      <c r="S54" s="98"/>
      <c r="T54" s="98"/>
      <c r="U54" s="98"/>
      <c r="V54" s="108"/>
      <c r="W54" s="109"/>
      <c r="X54" s="109"/>
      <c r="Y54" s="98"/>
      <c r="Z54" s="98"/>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row>
    <row r="55" spans="1:58" ht="20.25" customHeight="1" x14ac:dyDescent="0.4">
      <c r="A55" s="71"/>
      <c r="B55" s="98"/>
      <c r="C55" s="252">
        <f>P45</f>
        <v>0</v>
      </c>
      <c r="D55" s="254"/>
      <c r="E55" s="254"/>
      <c r="F55" s="253"/>
      <c r="G55" s="145" t="s">
        <v>81</v>
      </c>
      <c r="H55" s="266" t="e">
        <f>M50</f>
        <v>#DIV/0!</v>
      </c>
      <c r="I55" s="267"/>
      <c r="J55" s="267"/>
      <c r="K55" s="268"/>
      <c r="L55" s="145" t="s">
        <v>29</v>
      </c>
      <c r="M55" s="269" t="e">
        <f>ROUNDDOWN(C55+H55,1)</f>
        <v>#DIV/0!</v>
      </c>
      <c r="N55" s="270"/>
      <c r="O55" s="270"/>
      <c r="P55" s="271"/>
      <c r="Q55" s="98"/>
      <c r="R55" s="98"/>
      <c r="S55" s="98"/>
      <c r="T55" s="98"/>
      <c r="U55" s="98"/>
      <c r="V55" s="108"/>
      <c r="W55" s="109"/>
      <c r="X55" s="109"/>
      <c r="Y55" s="98"/>
      <c r="Z55" s="98"/>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row>
    <row r="56" spans="1:58" ht="20.25" customHeight="1" x14ac:dyDescent="0.4">
      <c r="A56" s="71"/>
      <c r="B56" s="98"/>
      <c r="C56" s="98"/>
      <c r="D56" s="98"/>
      <c r="E56" s="98"/>
      <c r="F56" s="98"/>
      <c r="G56" s="98"/>
      <c r="H56" s="98"/>
      <c r="I56" s="98"/>
      <c r="J56" s="98"/>
      <c r="K56" s="98"/>
      <c r="L56" s="98"/>
      <c r="M56" s="98"/>
      <c r="N56" s="99"/>
      <c r="O56" s="98"/>
      <c r="P56" s="98"/>
      <c r="Q56" s="98"/>
      <c r="R56" s="98"/>
      <c r="S56" s="98"/>
      <c r="T56" s="98"/>
      <c r="U56" s="98"/>
      <c r="V56" s="108"/>
      <c r="W56" s="109"/>
      <c r="X56" s="109"/>
      <c r="Y56" s="98"/>
      <c r="Z56" s="98"/>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row>
    <row r="57" spans="1:58" ht="20.25" customHeight="1" x14ac:dyDescent="0.4">
      <c r="C57" s="2"/>
      <c r="D57" s="2"/>
      <c r="E57" s="1"/>
      <c r="F57" s="1"/>
      <c r="G57" s="1"/>
      <c r="H57" s="1"/>
      <c r="I57" s="1"/>
      <c r="J57" s="1"/>
      <c r="K57" s="1"/>
      <c r="L57" s="1"/>
      <c r="M57" s="1"/>
      <c r="N57" s="1"/>
      <c r="O57" s="1"/>
      <c r="P57" s="1"/>
      <c r="Q57" s="1"/>
      <c r="R57" s="1"/>
      <c r="S57" s="1"/>
      <c r="T57" s="2"/>
      <c r="U57" s="1"/>
      <c r="V57" s="1"/>
      <c r="W57" s="1"/>
      <c r="X57" s="1"/>
      <c r="Y57" s="1"/>
      <c r="Z57" s="1"/>
      <c r="AA57" s="1"/>
      <c r="AB57" s="1"/>
      <c r="AC57" s="1"/>
      <c r="AD57" s="1"/>
      <c r="AE57" s="1"/>
      <c r="AF57" s="1"/>
      <c r="AJ57" s="7"/>
      <c r="AK57" s="8"/>
      <c r="AL57" s="8"/>
      <c r="AM57" s="1"/>
      <c r="AN57" s="1"/>
      <c r="AO57" s="1"/>
      <c r="AP57" s="1"/>
      <c r="AQ57" s="1"/>
      <c r="AR57" s="1"/>
      <c r="AS57" s="1"/>
      <c r="AT57" s="1"/>
      <c r="AU57" s="1"/>
      <c r="AV57" s="1"/>
      <c r="AW57" s="1"/>
      <c r="AX57" s="1"/>
      <c r="AY57" s="1"/>
      <c r="AZ57" s="1"/>
      <c r="BA57" s="1"/>
      <c r="BB57" s="1"/>
      <c r="BC57" s="1"/>
      <c r="BD57" s="1"/>
      <c r="BE57" s="8"/>
    </row>
    <row r="58" spans="1:58" ht="20.25" customHeight="1" x14ac:dyDescent="0.4">
      <c r="A58" s="1"/>
      <c r="B58" s="1"/>
      <c r="C58" s="2"/>
      <c r="D58" s="2"/>
      <c r="E58" s="1"/>
      <c r="F58" s="1"/>
      <c r="G58" s="1"/>
      <c r="H58" s="1"/>
      <c r="I58" s="1"/>
      <c r="J58" s="1"/>
      <c r="K58" s="1"/>
      <c r="L58" s="1"/>
      <c r="M58" s="1"/>
      <c r="N58" s="1"/>
      <c r="O58" s="1"/>
      <c r="P58" s="1"/>
      <c r="Q58" s="1"/>
      <c r="R58" s="1"/>
      <c r="S58" s="1"/>
      <c r="T58" s="1"/>
      <c r="U58" s="2"/>
      <c r="V58" s="1"/>
      <c r="W58" s="1"/>
      <c r="X58" s="1"/>
      <c r="Y58" s="1"/>
      <c r="Z58" s="1"/>
      <c r="AA58" s="1"/>
      <c r="AB58" s="1"/>
      <c r="AC58" s="1"/>
      <c r="AD58" s="1"/>
      <c r="AE58" s="1"/>
      <c r="AF58" s="1"/>
      <c r="AG58" s="1"/>
      <c r="AK58" s="7"/>
      <c r="AL58" s="8"/>
      <c r="AM58" s="8"/>
      <c r="AN58" s="1"/>
      <c r="AO58" s="1"/>
      <c r="AP58" s="1"/>
      <c r="AQ58" s="1"/>
      <c r="AR58" s="1"/>
      <c r="AS58" s="1"/>
      <c r="AT58" s="1"/>
      <c r="AU58" s="1"/>
      <c r="AV58" s="1"/>
      <c r="AW58" s="1"/>
      <c r="AX58" s="1"/>
      <c r="AY58" s="1"/>
      <c r="AZ58" s="1"/>
      <c r="BA58" s="1"/>
      <c r="BB58" s="1"/>
      <c r="BC58" s="1"/>
      <c r="BD58" s="1"/>
      <c r="BE58" s="1"/>
      <c r="BF58" s="8"/>
    </row>
    <row r="59" spans="1:58" ht="20.25" customHeight="1" x14ac:dyDescent="0.4">
      <c r="A59" s="1"/>
      <c r="B59" s="1"/>
      <c r="C59" s="1"/>
      <c r="D59" s="2"/>
      <c r="E59" s="1"/>
      <c r="F59" s="1"/>
      <c r="G59" s="1"/>
      <c r="H59" s="1"/>
      <c r="I59" s="1"/>
      <c r="J59" s="1"/>
      <c r="K59" s="1"/>
      <c r="L59" s="1"/>
      <c r="M59" s="1"/>
      <c r="N59" s="1"/>
      <c r="O59" s="1"/>
      <c r="P59" s="1"/>
      <c r="Q59" s="1"/>
      <c r="R59" s="1"/>
      <c r="S59" s="1"/>
      <c r="T59" s="1"/>
      <c r="U59" s="2"/>
      <c r="V59" s="1"/>
      <c r="W59" s="1"/>
      <c r="X59" s="1"/>
      <c r="Y59" s="1"/>
      <c r="Z59" s="1"/>
      <c r="AA59" s="1"/>
      <c r="AB59" s="1"/>
      <c r="AC59" s="1"/>
      <c r="AD59" s="1"/>
      <c r="AE59" s="1"/>
      <c r="AF59" s="1"/>
      <c r="AG59" s="1"/>
      <c r="AK59" s="7"/>
      <c r="AL59" s="8"/>
      <c r="AM59" s="8"/>
      <c r="AN59" s="1"/>
      <c r="AO59" s="1"/>
      <c r="AP59" s="1"/>
      <c r="AQ59" s="1"/>
      <c r="AR59" s="1"/>
      <c r="AS59" s="1"/>
      <c r="AT59" s="1"/>
      <c r="AU59" s="1"/>
      <c r="AV59" s="1"/>
      <c r="AW59" s="1"/>
      <c r="AX59" s="1"/>
      <c r="AY59" s="1"/>
      <c r="AZ59" s="1"/>
      <c r="BA59" s="1"/>
      <c r="BB59" s="1"/>
      <c r="BC59" s="1"/>
      <c r="BD59" s="1"/>
      <c r="BE59" s="1"/>
      <c r="BF59" s="8"/>
    </row>
    <row r="60" spans="1:58" ht="20.25" customHeight="1" x14ac:dyDescent="0.4">
      <c r="A60" s="1"/>
      <c r="B60" s="1"/>
      <c r="C60" s="2"/>
      <c r="D60" s="2"/>
      <c r="E60" s="1"/>
      <c r="F60" s="1"/>
      <c r="G60" s="1"/>
      <c r="H60" s="1"/>
      <c r="I60" s="1"/>
      <c r="J60" s="1"/>
      <c r="K60" s="1"/>
      <c r="L60" s="1"/>
      <c r="M60" s="1"/>
      <c r="N60" s="1"/>
      <c r="O60" s="1"/>
      <c r="P60" s="1"/>
      <c r="Q60" s="1"/>
      <c r="R60" s="1"/>
      <c r="S60" s="1"/>
      <c r="T60" s="1"/>
      <c r="U60" s="2"/>
      <c r="V60" s="1"/>
      <c r="W60" s="1"/>
      <c r="X60" s="1"/>
      <c r="Y60" s="1"/>
      <c r="Z60" s="1"/>
      <c r="AA60" s="1"/>
      <c r="AB60" s="1"/>
      <c r="AC60" s="1"/>
      <c r="AD60" s="1"/>
      <c r="AE60" s="1"/>
      <c r="AF60" s="1"/>
      <c r="AG60" s="1"/>
      <c r="AK60" s="7"/>
      <c r="AL60" s="8"/>
      <c r="AM60" s="8"/>
      <c r="AN60" s="1"/>
      <c r="AO60" s="1"/>
      <c r="AP60" s="1"/>
      <c r="AQ60" s="1"/>
      <c r="AR60" s="1"/>
      <c r="AS60" s="1"/>
      <c r="AT60" s="1"/>
      <c r="AU60" s="1"/>
      <c r="AV60" s="1"/>
      <c r="AW60" s="1"/>
      <c r="AX60" s="1"/>
      <c r="AY60" s="1"/>
      <c r="AZ60" s="1"/>
      <c r="BA60" s="1"/>
      <c r="BB60" s="1"/>
      <c r="BC60" s="1"/>
      <c r="BD60" s="1"/>
      <c r="BE60" s="1"/>
      <c r="BF60" s="8"/>
    </row>
    <row r="61" spans="1:58" ht="20.25" customHeight="1" x14ac:dyDescent="0.4">
      <c r="C61" s="7"/>
      <c r="D61" s="7"/>
      <c r="E61" s="7"/>
      <c r="F61" s="7"/>
      <c r="G61" s="7"/>
      <c r="H61" s="7"/>
      <c r="I61" s="7"/>
      <c r="J61" s="7"/>
      <c r="K61" s="7"/>
      <c r="L61" s="7"/>
      <c r="M61" s="7"/>
      <c r="N61" s="7"/>
      <c r="O61" s="7"/>
      <c r="P61" s="7"/>
      <c r="Q61" s="7"/>
      <c r="R61" s="7"/>
      <c r="S61" s="7"/>
      <c r="T61" s="7"/>
      <c r="U61" s="8"/>
      <c r="V61" s="8"/>
      <c r="W61" s="7"/>
      <c r="X61" s="7"/>
      <c r="Y61" s="7"/>
      <c r="Z61" s="7"/>
      <c r="AA61" s="7"/>
      <c r="AB61" s="7"/>
      <c r="AC61" s="7"/>
      <c r="AD61" s="7"/>
      <c r="AE61" s="7"/>
      <c r="AF61" s="7"/>
      <c r="AG61" s="7"/>
      <c r="AH61" s="7"/>
      <c r="AI61" s="7"/>
      <c r="AJ61" s="7"/>
      <c r="AK61" s="7"/>
      <c r="AL61" s="8"/>
      <c r="AM61" s="8"/>
      <c r="AN61" s="1"/>
      <c r="AO61" s="1"/>
      <c r="AP61" s="1"/>
      <c r="AQ61" s="1"/>
      <c r="AR61" s="1"/>
      <c r="AS61" s="1"/>
      <c r="AT61" s="1"/>
      <c r="AU61" s="1"/>
      <c r="AV61" s="1"/>
      <c r="AW61" s="1"/>
      <c r="AX61" s="1"/>
      <c r="AY61" s="1"/>
      <c r="AZ61" s="1"/>
      <c r="BA61" s="1"/>
      <c r="BB61" s="1"/>
      <c r="BC61" s="1"/>
      <c r="BD61" s="1"/>
      <c r="BE61" s="1"/>
      <c r="BF61" s="8"/>
    </row>
    <row r="62" spans="1:58" ht="20.25" customHeight="1" x14ac:dyDescent="0.4">
      <c r="C62" s="7"/>
      <c r="D62" s="7"/>
      <c r="E62" s="7"/>
      <c r="F62" s="7"/>
      <c r="G62" s="7"/>
      <c r="H62" s="7"/>
      <c r="I62" s="7"/>
      <c r="J62" s="7"/>
      <c r="K62" s="7"/>
      <c r="L62" s="7"/>
      <c r="M62" s="7"/>
      <c r="N62" s="7"/>
      <c r="O62" s="7"/>
      <c r="P62" s="7"/>
      <c r="Q62" s="7"/>
      <c r="R62" s="7"/>
      <c r="S62" s="7"/>
      <c r="T62" s="7"/>
      <c r="U62" s="8"/>
      <c r="V62" s="8"/>
      <c r="W62" s="7"/>
      <c r="X62" s="7"/>
      <c r="Y62" s="7"/>
      <c r="Z62" s="7"/>
      <c r="AA62" s="7"/>
      <c r="AB62" s="7"/>
      <c r="AC62" s="7"/>
      <c r="AD62" s="7"/>
      <c r="AE62" s="7"/>
      <c r="AF62" s="7"/>
      <c r="AG62" s="7"/>
      <c r="AH62" s="7"/>
      <c r="AI62" s="7"/>
      <c r="AJ62" s="7"/>
      <c r="AK62" s="7"/>
      <c r="AL62" s="8"/>
      <c r="AM62" s="8"/>
      <c r="AN62" s="1"/>
      <c r="AO62" s="1"/>
      <c r="AP62" s="1"/>
      <c r="AQ62" s="1"/>
      <c r="AR62" s="1"/>
      <c r="AS62" s="1"/>
      <c r="AT62" s="1"/>
      <c r="AU62" s="1"/>
      <c r="AV62" s="1"/>
      <c r="AW62" s="1"/>
      <c r="AX62" s="1"/>
      <c r="AY62" s="1"/>
      <c r="AZ62" s="1"/>
      <c r="BA62" s="1"/>
      <c r="BB62" s="1"/>
      <c r="BC62" s="1"/>
      <c r="BD62" s="1"/>
      <c r="BE62" s="1"/>
      <c r="BF62" s="8"/>
    </row>
  </sheetData>
  <sheetProtection sheet="1" insertRows="0"/>
  <mergeCells count="216">
    <mergeCell ref="M54:P54"/>
    <mergeCell ref="C55:F55"/>
    <mergeCell ref="H55:K55"/>
    <mergeCell ref="M55:P55"/>
    <mergeCell ref="C44:D44"/>
    <mergeCell ref="E44:F44"/>
    <mergeCell ref="G44:H44"/>
    <mergeCell ref="P44:Q44"/>
    <mergeCell ref="U44:V44"/>
    <mergeCell ref="U50:X50"/>
    <mergeCell ref="J47:K47"/>
    <mergeCell ref="M49:P49"/>
    <mergeCell ref="C50:F50"/>
    <mergeCell ref="H50:K50"/>
    <mergeCell ref="M50:P50"/>
    <mergeCell ref="W44:X44"/>
    <mergeCell ref="C45:D45"/>
    <mergeCell ref="E45:F45"/>
    <mergeCell ref="G45:H45"/>
    <mergeCell ref="J45:K45"/>
    <mergeCell ref="L45:M45"/>
    <mergeCell ref="P45:Q45"/>
    <mergeCell ref="U45:V45"/>
    <mergeCell ref="W45:X45"/>
    <mergeCell ref="C42:D42"/>
    <mergeCell ref="E42:F42"/>
    <mergeCell ref="G42:H42"/>
    <mergeCell ref="P42:Q42"/>
    <mergeCell ref="V42:Y42"/>
    <mergeCell ref="C43:D43"/>
    <mergeCell ref="E43:F43"/>
    <mergeCell ref="G43:H43"/>
    <mergeCell ref="P43:Q43"/>
    <mergeCell ref="V43:Y43"/>
    <mergeCell ref="L42:M42"/>
    <mergeCell ref="L43:M43"/>
    <mergeCell ref="T42:U42"/>
    <mergeCell ref="T43:U43"/>
    <mergeCell ref="J42:K42"/>
    <mergeCell ref="C39:D40"/>
    <mergeCell ref="E39:H39"/>
    <mergeCell ref="J39:M39"/>
    <mergeCell ref="T39:U39"/>
    <mergeCell ref="V39:Y39"/>
    <mergeCell ref="E40:F40"/>
    <mergeCell ref="G40:H40"/>
    <mergeCell ref="V40:Y40"/>
    <mergeCell ref="C41:D41"/>
    <mergeCell ref="E41:F41"/>
    <mergeCell ref="G41:H41"/>
    <mergeCell ref="P41:Q41"/>
    <mergeCell ref="V41:Y41"/>
    <mergeCell ref="L41:M41"/>
    <mergeCell ref="J40:K40"/>
    <mergeCell ref="J41:K41"/>
    <mergeCell ref="T41:U41"/>
    <mergeCell ref="L40:M40"/>
    <mergeCell ref="AM1:BA1"/>
    <mergeCell ref="X2:Y2"/>
    <mergeCell ref="AB2:AC2"/>
    <mergeCell ref="AY14:BD18"/>
    <mergeCell ref="AM2:BA2"/>
    <mergeCell ref="AK15:AQ15"/>
    <mergeCell ref="AR15:AT15"/>
    <mergeCell ref="AU14:AV18"/>
    <mergeCell ref="AW14:AX18"/>
    <mergeCell ref="AV5:AW5"/>
    <mergeCell ref="AZ5:BA5"/>
    <mergeCell ref="W15:AC15"/>
    <mergeCell ref="AD15:AJ15"/>
    <mergeCell ref="P14:AT14"/>
    <mergeCell ref="AZ12:BA12"/>
    <mergeCell ref="U2:V2"/>
    <mergeCell ref="AZ3:BC3"/>
    <mergeCell ref="AZ4:BC4"/>
    <mergeCell ref="AZ11:BA11"/>
    <mergeCell ref="AP7:AQ7"/>
    <mergeCell ref="AU7:AV7"/>
    <mergeCell ref="AZ7:BA7"/>
    <mergeCell ref="AZ9:BA9"/>
    <mergeCell ref="AU35:AV35"/>
    <mergeCell ref="T40:U40"/>
    <mergeCell ref="J43:K43"/>
    <mergeCell ref="J44:K44"/>
    <mergeCell ref="L44:M44"/>
    <mergeCell ref="B14:B18"/>
    <mergeCell ref="L14:O18"/>
    <mergeCell ref="C14:D18"/>
    <mergeCell ref="E14:F18"/>
    <mergeCell ref="P15:V15"/>
    <mergeCell ref="AU29:AV29"/>
    <mergeCell ref="E24:F24"/>
    <mergeCell ref="C25:D25"/>
    <mergeCell ref="E25:F25"/>
    <mergeCell ref="G25:K25"/>
    <mergeCell ref="L25:O25"/>
    <mergeCell ref="C26:D26"/>
    <mergeCell ref="E26:F26"/>
    <mergeCell ref="G26:K26"/>
    <mergeCell ref="L26:O26"/>
    <mergeCell ref="C27:D27"/>
    <mergeCell ref="E27:F27"/>
    <mergeCell ref="G27:K27"/>
    <mergeCell ref="L27:O27"/>
    <mergeCell ref="AW29:AX29"/>
    <mergeCell ref="G14:K18"/>
    <mergeCell ref="AU19:AV19"/>
    <mergeCell ref="AW19:AX19"/>
    <mergeCell ref="AU20:AV20"/>
    <mergeCell ref="AW20:AX20"/>
    <mergeCell ref="AU21:AV21"/>
    <mergeCell ref="AW21:AX21"/>
    <mergeCell ref="AU22:AV22"/>
    <mergeCell ref="AW22:AX22"/>
    <mergeCell ref="AU23:AV23"/>
    <mergeCell ref="AW23:AX23"/>
    <mergeCell ref="AU24:AV24"/>
    <mergeCell ref="AW24:AX24"/>
    <mergeCell ref="AU25:AV25"/>
    <mergeCell ref="AW25:AX25"/>
    <mergeCell ref="AU26:AV26"/>
    <mergeCell ref="AW26:AX26"/>
    <mergeCell ref="AU27:AV27"/>
    <mergeCell ref="AW27:AX27"/>
    <mergeCell ref="AU28:AV28"/>
    <mergeCell ref="AW28:AX28"/>
    <mergeCell ref="G23:K23"/>
    <mergeCell ref="G24:K24"/>
    <mergeCell ref="AW32:AX32"/>
    <mergeCell ref="AU33:AV33"/>
    <mergeCell ref="AW33:AX33"/>
    <mergeCell ref="AU34:AV34"/>
    <mergeCell ref="AW34:AX34"/>
    <mergeCell ref="AU30:AV30"/>
    <mergeCell ref="AW30:AX30"/>
    <mergeCell ref="AU31:AV31"/>
    <mergeCell ref="AW31:AX31"/>
    <mergeCell ref="AU32:AV32"/>
    <mergeCell ref="AW35:AX35"/>
    <mergeCell ref="AU36:AV36"/>
    <mergeCell ref="AW36:AX36"/>
    <mergeCell ref="C19:D19"/>
    <mergeCell ref="E19:F19"/>
    <mergeCell ref="G19:K19"/>
    <mergeCell ref="C20:D20"/>
    <mergeCell ref="L19:O19"/>
    <mergeCell ref="L20:O20"/>
    <mergeCell ref="C21:D21"/>
    <mergeCell ref="L21:O21"/>
    <mergeCell ref="C22:D22"/>
    <mergeCell ref="L22:O22"/>
    <mergeCell ref="C23:D23"/>
    <mergeCell ref="L23:O23"/>
    <mergeCell ref="C24:D24"/>
    <mergeCell ref="L24:O24"/>
    <mergeCell ref="E20:F20"/>
    <mergeCell ref="G20:K20"/>
    <mergeCell ref="E21:F21"/>
    <mergeCell ref="G21:K21"/>
    <mergeCell ref="E22:F22"/>
    <mergeCell ref="G22:K22"/>
    <mergeCell ref="E23:F23"/>
    <mergeCell ref="C28:D28"/>
    <mergeCell ref="E28:F28"/>
    <mergeCell ref="G28:K28"/>
    <mergeCell ref="L28:O28"/>
    <mergeCell ref="C29:D29"/>
    <mergeCell ref="E29:F29"/>
    <mergeCell ref="G29:K29"/>
    <mergeCell ref="L29:O29"/>
    <mergeCell ref="C30:D30"/>
    <mergeCell ref="E30:F30"/>
    <mergeCell ref="G30:K30"/>
    <mergeCell ref="L30:O30"/>
    <mergeCell ref="C31:D31"/>
    <mergeCell ref="E31:F31"/>
    <mergeCell ref="G31:K31"/>
    <mergeCell ref="L31:O31"/>
    <mergeCell ref="C32:D32"/>
    <mergeCell ref="E32:F32"/>
    <mergeCell ref="G32:K32"/>
    <mergeCell ref="L32:O32"/>
    <mergeCell ref="G33:K33"/>
    <mergeCell ref="L33:O33"/>
    <mergeCell ref="C33:D33"/>
    <mergeCell ref="E33:F33"/>
    <mergeCell ref="C34:D34"/>
    <mergeCell ref="E34:F34"/>
    <mergeCell ref="G34:K34"/>
    <mergeCell ref="L34:O34"/>
    <mergeCell ref="C35:D35"/>
    <mergeCell ref="E35:F35"/>
    <mergeCell ref="G35:K35"/>
    <mergeCell ref="L35:O35"/>
    <mergeCell ref="C36:D36"/>
    <mergeCell ref="E36:F36"/>
    <mergeCell ref="G36:K36"/>
    <mergeCell ref="L36:O36"/>
    <mergeCell ref="AY34:BD34"/>
    <mergeCell ref="AY35:BD35"/>
    <mergeCell ref="AY36:BD36"/>
    <mergeCell ref="AY19:BD19"/>
    <mergeCell ref="AY20:BD20"/>
    <mergeCell ref="AY21:BD21"/>
    <mergeCell ref="AY22:BD22"/>
    <mergeCell ref="AY23:BD23"/>
    <mergeCell ref="AY24:BD24"/>
    <mergeCell ref="AY25:BD25"/>
    <mergeCell ref="AY26:BD26"/>
    <mergeCell ref="AY27:BD27"/>
    <mergeCell ref="AY28:BD28"/>
    <mergeCell ref="AY29:BD29"/>
    <mergeCell ref="AY30:BD30"/>
    <mergeCell ref="AY31:BD31"/>
    <mergeCell ref="AY32:BD32"/>
    <mergeCell ref="AY33:BD33"/>
  </mergeCells>
  <phoneticPr fontId="1"/>
  <conditionalFormatting sqref="AU19:AX36">
    <cfRule type="expression" dxfId="6" priority="4">
      <formula>INDIRECT(ADDRESS(ROW(),COLUMN()))=TRUNC(INDIRECT(ADDRESS(ROW(),COLUMN())))</formula>
    </cfRule>
  </conditionalFormatting>
  <conditionalFormatting sqref="E45:Q45 I41:Q44">
    <cfRule type="expression" dxfId="5" priority="3">
      <formula>INDIRECT(ADDRESS(ROW(),COLUMN()))=TRUNC(INDIRECT(ADDRESS(ROW(),COLUMN())))</formula>
    </cfRule>
  </conditionalFormatting>
  <conditionalFormatting sqref="C50:F50">
    <cfRule type="expression" dxfId="4" priority="2">
      <formula>INDIRECT(ADDRESS(ROW(),COLUMN()))=TRUNC(INDIRECT(ADDRESS(ROW(),COLUMN())))</formula>
    </cfRule>
  </conditionalFormatting>
  <conditionalFormatting sqref="E41:H44">
    <cfRule type="expression" dxfId="3" priority="1">
      <formula>INDIRECT(ADDRESS(ROW(),COLUMN()))=TRUNC(INDIRECT(ADDRESS(ROW(),COLUMN())))</formula>
    </cfRule>
  </conditionalFormatting>
  <dataValidations count="10">
    <dataValidation type="decimal" allowBlank="1" showInputMessage="1" showErrorMessage="1" error="入力可能範囲　32～40" sqref="AV5:AV6 AW7">
      <formula1>32</formula1>
      <formula2>40</formula2>
    </dataValidation>
    <dataValidation type="list" allowBlank="1" showInputMessage="1" showErrorMessage="1" sqref="J47:K47">
      <formula1>"週,暦月"</formula1>
    </dataValidation>
    <dataValidation type="list" allowBlank="1" showInputMessage="1" showErrorMessage="1" sqref="AZ3">
      <formula1>"４週,暦月"</formula1>
    </dataValidation>
    <dataValidation type="list" allowBlank="1" showInputMessage="1" sqref="C19:D36">
      <formula1>職種</formula1>
    </dataValidation>
    <dataValidation type="list" errorStyle="warning" allowBlank="1" showInputMessage="1" error="リストにない場合のみ、入力してください。" sqref="G19:K36">
      <formula1>INDIRECT(C19)</formula1>
    </dataValidation>
    <dataValidation type="list" allowBlank="1" showInputMessage="1" showErrorMessage="1" sqref="AZ4:BC4">
      <formula1>"予定,実績,予定・実績"</formula1>
    </dataValidation>
    <dataValidation type="list" allowBlank="1" showInputMessage="1" sqref="E19:F36">
      <formula1>"A, B, C, D"</formula1>
    </dataValidation>
    <dataValidation allowBlank="1" showInputMessage="1" showErrorMessage="1" error="入力可能範囲　32～40" sqref="AZ11 AZ7"/>
    <dataValidation type="list" allowBlank="1" showInputMessage="1" showErrorMessage="1" error="入力可能範囲　32～40" sqref="AP7">
      <formula1>"無,有"</formula1>
    </dataValidation>
    <dataValidation type="list" allowBlank="1" showInputMessage="1" showErrorMessage="1" sqref="AU7">
      <formula1>"-,1か月,1年"</formula1>
    </dataValidation>
  </dataValidations>
  <printOptions horizontalCentered="1"/>
  <pageMargins left="0.23622047244094491" right="0.23622047244094491" top="0.43307086614173229" bottom="0.27559055118110237" header="0.31496062992125984" footer="0.31496062992125984"/>
  <colBreaks count="1" manualBreakCount="1">
    <brk id="58" max="1048575" man="1"/>
  </colBreaks>
  <ignoredErrors>
    <ignoredError sqref="AY3:AY4" numberStoredAsText="1"/>
    <ignoredError sqref="AS18"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H144"/>
  <sheetViews>
    <sheetView showGridLines="0" topLeftCell="T1" zoomScale="75" zoomScaleNormal="75" zoomScaleSheetLayoutView="75" workbookViewId="0">
      <selection activeCell="AE19" sqref="AE19"/>
    </sheetView>
  </sheetViews>
  <sheetFormatPr defaultColWidth="4.5" defaultRowHeight="20.25" customHeight="1" x14ac:dyDescent="0.4"/>
  <cols>
    <col min="1" max="1" width="1.375" style="5" customWidth="1"/>
    <col min="2" max="56" width="5.625" style="5" customWidth="1"/>
    <col min="57" max="16384" width="4.5" style="5"/>
  </cols>
  <sheetData>
    <row r="1" spans="1:60"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60"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60"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148</v>
      </c>
      <c r="BA3" s="167"/>
      <c r="BB3" s="167"/>
      <c r="BC3" s="167"/>
      <c r="BD3" s="39"/>
      <c r="BE3" s="4"/>
    </row>
    <row r="4" spans="1:60"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149</v>
      </c>
      <c r="BA4" s="167"/>
      <c r="BB4" s="167"/>
      <c r="BC4" s="167"/>
      <c r="BD4" s="39"/>
      <c r="BE4" s="4"/>
    </row>
    <row r="5" spans="1:60"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c r="AW5" s="159"/>
      <c r="AX5" s="61" t="s">
        <v>23</v>
      </c>
      <c r="AY5" s="60"/>
      <c r="AZ5" s="158"/>
      <c r="BA5" s="159"/>
      <c r="BB5" s="61" t="s">
        <v>84</v>
      </c>
      <c r="BC5" s="60"/>
      <c r="BD5" s="41"/>
      <c r="BE5" s="4"/>
    </row>
    <row r="6" spans="1:60" s="3" customFormat="1" ht="5.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60"/>
      <c r="AR6" s="49"/>
      <c r="AS6" s="49"/>
      <c r="AT6" s="61"/>
      <c r="AU6" s="60"/>
      <c r="AV6" s="280"/>
      <c r="AW6" s="280"/>
      <c r="AX6" s="61"/>
      <c r="AY6" s="60"/>
      <c r="AZ6" s="280"/>
      <c r="BA6" s="280"/>
      <c r="BB6" s="61"/>
      <c r="BC6" s="60"/>
      <c r="BD6" s="41"/>
      <c r="BE6" s="4"/>
    </row>
    <row r="7" spans="1:60" s="281" customFormat="1" ht="21" customHeight="1" x14ac:dyDescent="0.4">
      <c r="B7" s="282"/>
      <c r="C7" s="154"/>
      <c r="D7" s="154"/>
      <c r="E7" s="154"/>
      <c r="F7" s="154"/>
      <c r="G7" s="154"/>
      <c r="H7" s="154"/>
      <c r="I7" s="62"/>
      <c r="J7" s="62"/>
      <c r="K7" s="62"/>
      <c r="L7" s="54"/>
      <c r="M7" s="62"/>
      <c r="N7" s="62"/>
      <c r="O7" s="62"/>
      <c r="P7" s="283"/>
      <c r="Q7" s="283"/>
      <c r="R7" s="283"/>
      <c r="S7" s="283"/>
      <c r="T7" s="283"/>
      <c r="U7" s="283"/>
      <c r="V7" s="283"/>
      <c r="W7" s="283"/>
      <c r="X7" s="283"/>
      <c r="Y7" s="283"/>
      <c r="Z7" s="283"/>
      <c r="AA7" s="283"/>
      <c r="AB7" s="283"/>
      <c r="AC7" s="283"/>
      <c r="AD7" s="283"/>
      <c r="AE7" s="283"/>
      <c r="AF7" s="283"/>
      <c r="AG7" s="283"/>
      <c r="AH7" s="60"/>
      <c r="AI7" s="60"/>
      <c r="AJ7" s="284" t="s">
        <v>150</v>
      </c>
      <c r="AK7" s="285"/>
      <c r="AL7" s="285"/>
      <c r="AM7" s="285"/>
      <c r="AN7" s="285"/>
      <c r="AO7" s="285"/>
      <c r="AP7" s="158"/>
      <c r="AQ7" s="159"/>
      <c r="AR7" s="286"/>
      <c r="AS7" s="287" t="s">
        <v>152</v>
      </c>
      <c r="AT7" s="288"/>
      <c r="AU7" s="158"/>
      <c r="AV7" s="159"/>
      <c r="AW7" s="289"/>
      <c r="AX7" s="290" t="s">
        <v>154</v>
      </c>
      <c r="AY7" s="290"/>
      <c r="AZ7" s="158"/>
      <c r="BA7" s="159"/>
      <c r="BB7" s="157" t="s">
        <v>155</v>
      </c>
      <c r="BC7" s="285"/>
      <c r="BG7" s="291"/>
    </row>
    <row r="8" spans="1:60" s="281" customFormat="1" ht="4.5" customHeight="1" x14ac:dyDescent="0.4">
      <c r="B8" s="282"/>
      <c r="C8" s="66"/>
      <c r="D8" s="66"/>
      <c r="E8" s="66"/>
      <c r="F8" s="66"/>
      <c r="G8" s="66"/>
      <c r="H8" s="62"/>
      <c r="I8" s="62"/>
      <c r="J8" s="62"/>
      <c r="K8" s="62"/>
      <c r="L8" s="62"/>
      <c r="M8" s="62"/>
      <c r="N8" s="62"/>
      <c r="O8" s="62"/>
      <c r="P8" s="283"/>
      <c r="Q8" s="283"/>
      <c r="R8" s="283"/>
      <c r="S8" s="283"/>
      <c r="T8" s="283"/>
      <c r="U8" s="283"/>
      <c r="V8" s="283"/>
      <c r="W8" s="283"/>
      <c r="X8" s="283"/>
      <c r="Y8" s="283"/>
      <c r="Z8" s="283"/>
      <c r="AA8" s="283"/>
      <c r="AB8" s="283"/>
      <c r="AC8" s="283"/>
      <c r="AD8" s="283"/>
      <c r="AE8" s="283"/>
      <c r="AF8" s="283"/>
      <c r="AG8" s="283"/>
      <c r="AH8" s="60"/>
      <c r="AI8" s="60"/>
      <c r="AJ8" s="60"/>
      <c r="AK8" s="60"/>
      <c r="AL8" s="60"/>
      <c r="AM8" s="60"/>
      <c r="AN8" s="60"/>
      <c r="AO8" s="60"/>
      <c r="AP8" s="60"/>
      <c r="AQ8" s="60"/>
      <c r="AR8" s="60"/>
      <c r="AS8" s="60"/>
      <c r="AT8" s="60"/>
      <c r="AU8" s="60"/>
      <c r="AV8" s="60"/>
      <c r="AW8" s="60"/>
      <c r="AX8" s="60"/>
      <c r="AY8" s="60"/>
      <c r="AZ8" s="60"/>
      <c r="BA8" s="60"/>
      <c r="BB8" s="60"/>
      <c r="BC8" s="156"/>
      <c r="BG8" s="156"/>
      <c r="BH8" s="283"/>
    </row>
    <row r="9" spans="1:60" s="281" customFormat="1" ht="20.25" customHeight="1" x14ac:dyDescent="0.4">
      <c r="B9" s="282"/>
      <c r="C9" s="66"/>
      <c r="D9" s="66"/>
      <c r="E9" s="66"/>
      <c r="F9" s="66"/>
      <c r="G9" s="66"/>
      <c r="H9" s="62"/>
      <c r="I9" s="62"/>
      <c r="J9" s="62"/>
      <c r="K9" s="62"/>
      <c r="L9" s="62"/>
      <c r="M9" s="62"/>
      <c r="N9" s="62"/>
      <c r="O9" s="62"/>
      <c r="P9" s="283"/>
      <c r="Q9" s="283"/>
      <c r="R9" s="283"/>
      <c r="S9" s="283"/>
      <c r="T9" s="283"/>
      <c r="U9" s="283"/>
      <c r="V9" s="283"/>
      <c r="W9" s="283"/>
      <c r="X9" s="283"/>
      <c r="Y9" s="283"/>
      <c r="Z9" s="283"/>
      <c r="AA9" s="283"/>
      <c r="AB9" s="283"/>
      <c r="AC9" s="283"/>
      <c r="AD9" s="283"/>
      <c r="AE9" s="283"/>
      <c r="AF9" s="283"/>
      <c r="AG9" s="283"/>
      <c r="AH9" s="60"/>
      <c r="AI9" s="60"/>
      <c r="AJ9" s="60"/>
      <c r="AK9" s="60"/>
      <c r="AL9" s="60"/>
      <c r="AM9" s="60"/>
      <c r="AN9" s="60"/>
      <c r="AO9" s="60"/>
      <c r="AP9" s="60"/>
      <c r="AQ9" s="60" t="s">
        <v>156</v>
      </c>
      <c r="AS9" s="60"/>
      <c r="AT9" s="60"/>
      <c r="AU9" s="60"/>
      <c r="AV9" s="60"/>
      <c r="AW9" s="60"/>
      <c r="AX9" s="60"/>
      <c r="AY9" s="60"/>
      <c r="AZ9" s="158"/>
      <c r="BA9" s="159"/>
      <c r="BB9" s="157" t="s">
        <v>84</v>
      </c>
      <c r="BC9" s="285"/>
      <c r="BG9" s="156"/>
      <c r="BH9" s="283"/>
    </row>
    <row r="10" spans="1:60" s="281" customFormat="1" ht="4.5" customHeight="1" x14ac:dyDescent="0.4">
      <c r="B10" s="282"/>
      <c r="C10" s="66"/>
      <c r="D10" s="66"/>
      <c r="E10" s="66"/>
      <c r="F10" s="66"/>
      <c r="G10" s="66"/>
      <c r="H10" s="62"/>
      <c r="I10" s="62"/>
      <c r="J10" s="62"/>
      <c r="K10" s="62"/>
      <c r="L10" s="62"/>
      <c r="M10" s="62"/>
      <c r="N10" s="62"/>
      <c r="O10" s="62"/>
      <c r="P10" s="283"/>
      <c r="Q10" s="283"/>
      <c r="R10" s="283"/>
      <c r="S10" s="283"/>
      <c r="T10" s="283"/>
      <c r="U10" s="283"/>
      <c r="V10" s="283"/>
      <c r="W10" s="283"/>
      <c r="X10" s="283"/>
      <c r="Y10" s="283"/>
      <c r="Z10" s="283"/>
      <c r="AA10" s="283"/>
      <c r="AB10" s="283"/>
      <c r="AC10" s="283"/>
      <c r="AD10" s="283"/>
      <c r="AE10" s="283"/>
      <c r="AF10" s="283"/>
      <c r="AG10" s="283"/>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156"/>
      <c r="BG10" s="156"/>
      <c r="BH10" s="283"/>
    </row>
    <row r="11" spans="1:60" s="3" customFormat="1" ht="20.25" customHeight="1" x14ac:dyDescent="0.4">
      <c r="A11" s="41"/>
      <c r="B11" s="54"/>
      <c r="C11" s="54"/>
      <c r="D11" s="54"/>
      <c r="E11" s="54"/>
      <c r="F11" s="54"/>
      <c r="G11" s="54"/>
      <c r="H11" s="54"/>
      <c r="I11" s="54"/>
      <c r="J11" s="55"/>
      <c r="K11" s="56"/>
      <c r="L11" s="57"/>
      <c r="M11" s="57"/>
      <c r="N11" s="57"/>
      <c r="O11" s="57"/>
      <c r="P11" s="54"/>
      <c r="Q11" s="58"/>
      <c r="R11" s="58"/>
      <c r="S11" s="59"/>
      <c r="T11" s="41"/>
      <c r="U11" s="41"/>
      <c r="V11" s="41"/>
      <c r="W11" s="41"/>
      <c r="X11" s="41"/>
      <c r="Y11" s="41"/>
      <c r="Z11" s="46"/>
      <c r="AA11" s="46"/>
      <c r="AB11" s="44"/>
      <c r="AC11" s="44"/>
      <c r="AD11" s="60"/>
      <c r="AE11" s="60"/>
      <c r="AF11" s="60"/>
      <c r="AG11" s="60"/>
      <c r="AH11" s="41"/>
      <c r="AI11" s="41"/>
      <c r="AJ11" s="60"/>
      <c r="AK11" s="60"/>
      <c r="AL11" s="60"/>
      <c r="AM11" s="60"/>
      <c r="AN11" s="60"/>
      <c r="AO11" s="60"/>
      <c r="AP11" s="60"/>
      <c r="AQ11" s="59" t="s">
        <v>125</v>
      </c>
      <c r="AR11" s="60"/>
      <c r="AS11" s="155"/>
      <c r="AT11" s="155"/>
      <c r="AU11" s="155"/>
      <c r="AV11" s="60"/>
      <c r="AW11" s="60"/>
      <c r="AX11" s="156"/>
      <c r="AY11" s="60"/>
      <c r="AZ11" s="158"/>
      <c r="BA11" s="159"/>
      <c r="BB11" s="157" t="s">
        <v>124</v>
      </c>
      <c r="BC11" s="60"/>
      <c r="BD11" s="41"/>
      <c r="BE11" s="4"/>
    </row>
    <row r="12" spans="1:60" s="3" customFormat="1" ht="20.25" customHeight="1" x14ac:dyDescent="0.4">
      <c r="A12" s="41"/>
      <c r="B12" s="54"/>
      <c r="C12" s="54"/>
      <c r="D12" s="54"/>
      <c r="E12" s="54"/>
      <c r="F12" s="54"/>
      <c r="G12" s="54"/>
      <c r="H12" s="54"/>
      <c r="I12" s="54"/>
      <c r="J12" s="54"/>
      <c r="K12" s="62"/>
      <c r="L12" s="62"/>
      <c r="M12" s="62"/>
      <c r="N12" s="54"/>
      <c r="O12" s="63"/>
      <c r="P12" s="64"/>
      <c r="Q12" s="64"/>
      <c r="R12" s="65"/>
      <c r="S12" s="66"/>
      <c r="T12" s="41"/>
      <c r="U12" s="41"/>
      <c r="V12" s="41"/>
      <c r="W12" s="41"/>
      <c r="X12" s="41"/>
      <c r="Y12" s="41"/>
      <c r="Z12" s="46"/>
      <c r="AA12" s="46"/>
      <c r="AB12" s="44"/>
      <c r="AC12" s="44"/>
      <c r="AD12" s="67"/>
      <c r="AE12" s="36"/>
      <c r="AF12" s="36"/>
      <c r="AG12" s="36"/>
      <c r="AH12" s="41"/>
      <c r="AI12" s="41"/>
      <c r="AJ12" s="41"/>
      <c r="AK12" s="41"/>
      <c r="AL12" s="36"/>
      <c r="AM12" s="36"/>
      <c r="AN12" s="68"/>
      <c r="AO12" s="69"/>
      <c r="AP12" s="69"/>
      <c r="AQ12" s="70"/>
      <c r="AR12" s="70"/>
      <c r="AS12" s="70"/>
      <c r="AT12" s="70"/>
      <c r="AU12" s="70"/>
      <c r="AV12" s="70"/>
      <c r="AW12" s="60" t="s">
        <v>24</v>
      </c>
      <c r="AX12" s="60"/>
      <c r="AY12" s="60"/>
      <c r="AZ12" s="162">
        <f>DAY(EOMONTH(DATE(X2,AB2,1),0))</f>
        <v>30</v>
      </c>
      <c r="BA12" s="163"/>
      <c r="BB12" s="61" t="s">
        <v>25</v>
      </c>
      <c r="BC12" s="41"/>
      <c r="BD12" s="41"/>
      <c r="BE12" s="4"/>
    </row>
    <row r="13" spans="1:60" ht="5.0999999999999996" customHeight="1" thickBot="1" x14ac:dyDescent="0.45">
      <c r="A13" s="71"/>
      <c r="B13" s="71"/>
      <c r="C13" s="72"/>
      <c r="D13" s="72"/>
      <c r="E13" s="71"/>
      <c r="F13" s="71"/>
      <c r="G13" s="73"/>
      <c r="H13" s="71"/>
      <c r="I13" s="71"/>
      <c r="J13" s="71"/>
      <c r="K13" s="71"/>
      <c r="L13" s="71"/>
      <c r="M13" s="71"/>
      <c r="N13" s="71"/>
      <c r="O13" s="71"/>
      <c r="P13" s="71"/>
      <c r="Q13" s="71"/>
      <c r="R13" s="71"/>
      <c r="S13" s="72"/>
      <c r="T13" s="71"/>
      <c r="U13" s="71"/>
      <c r="V13" s="71"/>
      <c r="W13" s="71"/>
      <c r="X13" s="71"/>
      <c r="Y13" s="71"/>
      <c r="Z13" s="71"/>
      <c r="AA13" s="71"/>
      <c r="AB13" s="71"/>
      <c r="AC13" s="71"/>
      <c r="AD13" s="71"/>
      <c r="AE13" s="71"/>
      <c r="AF13" s="71"/>
      <c r="AG13" s="71"/>
      <c r="AH13" s="71"/>
      <c r="AI13" s="71"/>
      <c r="AJ13" s="72"/>
      <c r="AK13" s="71"/>
      <c r="AL13" s="71"/>
      <c r="AM13" s="71"/>
      <c r="AN13" s="71"/>
      <c r="AO13" s="71"/>
      <c r="AP13" s="71"/>
      <c r="AQ13" s="71"/>
      <c r="AR13" s="71"/>
      <c r="AS13" s="71"/>
      <c r="AT13" s="71"/>
      <c r="AU13" s="71"/>
      <c r="AV13" s="71"/>
      <c r="AW13" s="71"/>
      <c r="AX13" s="71"/>
      <c r="AY13" s="71"/>
      <c r="AZ13" s="71"/>
      <c r="BA13" s="71"/>
      <c r="BB13" s="71"/>
      <c r="BC13" s="74"/>
      <c r="BD13" s="74"/>
      <c r="BE13" s="6"/>
    </row>
    <row r="14" spans="1:60" ht="20.25" customHeight="1" thickBot="1" x14ac:dyDescent="0.45">
      <c r="A14" s="71"/>
      <c r="B14" s="181" t="s">
        <v>26</v>
      </c>
      <c r="C14" s="184" t="s">
        <v>126</v>
      </c>
      <c r="D14" s="185"/>
      <c r="E14" s="190" t="s">
        <v>127</v>
      </c>
      <c r="F14" s="185"/>
      <c r="G14" s="190" t="s">
        <v>128</v>
      </c>
      <c r="H14" s="184"/>
      <c r="I14" s="184"/>
      <c r="J14" s="184"/>
      <c r="K14" s="185"/>
      <c r="L14" s="190" t="s">
        <v>129</v>
      </c>
      <c r="M14" s="184"/>
      <c r="N14" s="184"/>
      <c r="O14" s="193"/>
      <c r="P14" s="196" t="s">
        <v>130</v>
      </c>
      <c r="Q14" s="197"/>
      <c r="R14" s="197"/>
      <c r="S14" s="197"/>
      <c r="T14" s="197"/>
      <c r="U14" s="197"/>
      <c r="V14" s="197"/>
      <c r="W14" s="197"/>
      <c r="X14" s="197"/>
      <c r="Y14" s="197"/>
      <c r="Z14" s="197"/>
      <c r="AA14" s="197"/>
      <c r="AB14" s="197"/>
      <c r="AC14" s="197"/>
      <c r="AD14" s="197"/>
      <c r="AE14" s="197"/>
      <c r="AF14" s="197"/>
      <c r="AG14" s="197"/>
      <c r="AH14" s="197"/>
      <c r="AI14" s="197"/>
      <c r="AJ14" s="197"/>
      <c r="AK14" s="197"/>
      <c r="AL14" s="197"/>
      <c r="AM14" s="197"/>
      <c r="AN14" s="197"/>
      <c r="AO14" s="197"/>
      <c r="AP14" s="197"/>
      <c r="AQ14" s="197"/>
      <c r="AR14" s="197"/>
      <c r="AS14" s="197"/>
      <c r="AT14" s="197"/>
      <c r="AU14" s="168" t="str">
        <f>IF(AZ3="４週","(10)1～4週目の勤務時間数合計","(11)1か月の勤務時間数合計")</f>
        <v>(11)1か月の勤務時間数合計</v>
      </c>
      <c r="AV14" s="169"/>
      <c r="AW14" s="168" t="s">
        <v>131</v>
      </c>
      <c r="AX14" s="169"/>
      <c r="AY14" s="176" t="s">
        <v>132</v>
      </c>
      <c r="AZ14" s="176"/>
      <c r="BA14" s="176"/>
      <c r="BB14" s="176"/>
      <c r="BC14" s="176"/>
      <c r="BD14" s="176"/>
    </row>
    <row r="15" spans="1:60" ht="20.25" customHeight="1" thickBot="1" x14ac:dyDescent="0.45">
      <c r="A15" s="71"/>
      <c r="B15" s="182"/>
      <c r="C15" s="186"/>
      <c r="D15" s="187"/>
      <c r="E15" s="191"/>
      <c r="F15" s="187"/>
      <c r="G15" s="191"/>
      <c r="H15" s="186"/>
      <c r="I15" s="186"/>
      <c r="J15" s="186"/>
      <c r="K15" s="187"/>
      <c r="L15" s="191"/>
      <c r="M15" s="186"/>
      <c r="N15" s="186"/>
      <c r="O15" s="194"/>
      <c r="P15" s="178" t="s">
        <v>10</v>
      </c>
      <c r="Q15" s="179"/>
      <c r="R15" s="179"/>
      <c r="S15" s="179"/>
      <c r="T15" s="179"/>
      <c r="U15" s="179"/>
      <c r="V15" s="180"/>
      <c r="W15" s="178" t="s">
        <v>11</v>
      </c>
      <c r="X15" s="179"/>
      <c r="Y15" s="179"/>
      <c r="Z15" s="179"/>
      <c r="AA15" s="179"/>
      <c r="AB15" s="179"/>
      <c r="AC15" s="180"/>
      <c r="AD15" s="178" t="s">
        <v>12</v>
      </c>
      <c r="AE15" s="179"/>
      <c r="AF15" s="179"/>
      <c r="AG15" s="179"/>
      <c r="AH15" s="179"/>
      <c r="AI15" s="179"/>
      <c r="AJ15" s="180"/>
      <c r="AK15" s="178" t="s">
        <v>13</v>
      </c>
      <c r="AL15" s="179"/>
      <c r="AM15" s="179"/>
      <c r="AN15" s="179"/>
      <c r="AO15" s="179"/>
      <c r="AP15" s="179"/>
      <c r="AQ15" s="180"/>
      <c r="AR15" s="178" t="s">
        <v>14</v>
      </c>
      <c r="AS15" s="179"/>
      <c r="AT15" s="180"/>
      <c r="AU15" s="170"/>
      <c r="AV15" s="171"/>
      <c r="AW15" s="170"/>
      <c r="AX15" s="171"/>
      <c r="AY15" s="176"/>
      <c r="AZ15" s="176"/>
      <c r="BA15" s="176"/>
      <c r="BB15" s="176"/>
      <c r="BC15" s="176"/>
      <c r="BD15" s="176"/>
    </row>
    <row r="16" spans="1:60" ht="20.25" customHeight="1" thickBot="1" x14ac:dyDescent="0.45">
      <c r="A16" s="71"/>
      <c r="B16" s="182"/>
      <c r="C16" s="186"/>
      <c r="D16" s="187"/>
      <c r="E16" s="191"/>
      <c r="F16" s="187"/>
      <c r="G16" s="191"/>
      <c r="H16" s="186"/>
      <c r="I16" s="186"/>
      <c r="J16" s="186"/>
      <c r="K16" s="187"/>
      <c r="L16" s="191"/>
      <c r="M16" s="186"/>
      <c r="N16" s="186"/>
      <c r="O16" s="194"/>
      <c r="P16" s="88">
        <f>DAY(DATE($X$2,$AB$2,1))</f>
        <v>1</v>
      </c>
      <c r="Q16" s="89">
        <f>DAY(DATE($X$2,$AB$2,2))</f>
        <v>2</v>
      </c>
      <c r="R16" s="89">
        <f>DAY(DATE($X$2,$AB$2,3))</f>
        <v>3</v>
      </c>
      <c r="S16" s="89">
        <f>DAY(DATE($X$2,$AB$2,4))</f>
        <v>4</v>
      </c>
      <c r="T16" s="89">
        <f>DAY(DATE($X$2,$AB$2,5))</f>
        <v>5</v>
      </c>
      <c r="U16" s="89">
        <f>DAY(DATE($X$2,$AB$2,6))</f>
        <v>6</v>
      </c>
      <c r="V16" s="90">
        <f>DAY(DATE($X$2,$AB$2,7))</f>
        <v>7</v>
      </c>
      <c r="W16" s="88">
        <f>DAY(DATE($X$2,$AB$2,8))</f>
        <v>8</v>
      </c>
      <c r="X16" s="89">
        <f>DAY(DATE($X$2,$AB$2,9))</f>
        <v>9</v>
      </c>
      <c r="Y16" s="89">
        <f>DAY(DATE($X$2,$AB$2,10))</f>
        <v>10</v>
      </c>
      <c r="Z16" s="89">
        <f>DAY(DATE($X$2,$AB$2,11))</f>
        <v>11</v>
      </c>
      <c r="AA16" s="89">
        <f>DAY(DATE($X$2,$AB$2,12))</f>
        <v>12</v>
      </c>
      <c r="AB16" s="89">
        <f>DAY(DATE($X$2,$AB$2,13))</f>
        <v>13</v>
      </c>
      <c r="AC16" s="90">
        <f>DAY(DATE($X$2,$AB$2,14))</f>
        <v>14</v>
      </c>
      <c r="AD16" s="88">
        <f>DAY(DATE($X$2,$AB$2,15))</f>
        <v>15</v>
      </c>
      <c r="AE16" s="89">
        <f>DAY(DATE($X$2,$AB$2,16))</f>
        <v>16</v>
      </c>
      <c r="AF16" s="89">
        <f>DAY(DATE($X$2,$AB$2,17))</f>
        <v>17</v>
      </c>
      <c r="AG16" s="89">
        <f>DAY(DATE($X$2,$AB$2,18))</f>
        <v>18</v>
      </c>
      <c r="AH16" s="89">
        <f>DAY(DATE($X$2,$AB$2,19))</f>
        <v>19</v>
      </c>
      <c r="AI16" s="89">
        <f>DAY(DATE($X$2,$AB$2,20))</f>
        <v>20</v>
      </c>
      <c r="AJ16" s="90">
        <f>DAY(DATE($X$2,$AB$2,21))</f>
        <v>21</v>
      </c>
      <c r="AK16" s="88">
        <f>DAY(DATE($X$2,$AB$2,22))</f>
        <v>22</v>
      </c>
      <c r="AL16" s="89">
        <f>DAY(DATE($X$2,$AB$2,23))</f>
        <v>23</v>
      </c>
      <c r="AM16" s="89">
        <f>DAY(DATE($X$2,$AB$2,24))</f>
        <v>24</v>
      </c>
      <c r="AN16" s="89">
        <f>DAY(DATE($X$2,$AB$2,25))</f>
        <v>25</v>
      </c>
      <c r="AO16" s="89">
        <f>DAY(DATE($X$2,$AB$2,26))</f>
        <v>26</v>
      </c>
      <c r="AP16" s="89">
        <f>DAY(DATE($X$2,$AB$2,27))</f>
        <v>27</v>
      </c>
      <c r="AQ16" s="90">
        <f>DAY(DATE($X$2,$AB$2,28))</f>
        <v>28</v>
      </c>
      <c r="AR16" s="88">
        <f>IF(AZ3="暦月",IF(DAY(DATE($X$2,$AB$2,29))=29,29,""),"")</f>
        <v>29</v>
      </c>
      <c r="AS16" s="89">
        <f>IF(AZ3="暦月",IF(DAY(DATE($X$2,$AB$2,30))=30,30,""),"")</f>
        <v>30</v>
      </c>
      <c r="AT16" s="90" t="str">
        <f>IF(AZ3="暦月",IF(DAY(DATE($X$2,$AB$2,31))=31,31,""),"")</f>
        <v/>
      </c>
      <c r="AU16" s="170"/>
      <c r="AV16" s="171"/>
      <c r="AW16" s="170"/>
      <c r="AX16" s="171"/>
      <c r="AY16" s="176"/>
      <c r="AZ16" s="176"/>
      <c r="BA16" s="176"/>
      <c r="BB16" s="176"/>
      <c r="BC16" s="176"/>
      <c r="BD16" s="176"/>
    </row>
    <row r="17" spans="1:56" ht="20.25" hidden="1" customHeight="1" thickBot="1" x14ac:dyDescent="0.45">
      <c r="A17" s="71"/>
      <c r="B17" s="182"/>
      <c r="C17" s="186"/>
      <c r="D17" s="187"/>
      <c r="E17" s="191"/>
      <c r="F17" s="187"/>
      <c r="G17" s="191"/>
      <c r="H17" s="186"/>
      <c r="I17" s="186"/>
      <c r="J17" s="186"/>
      <c r="K17" s="187"/>
      <c r="L17" s="191"/>
      <c r="M17" s="186"/>
      <c r="N17" s="186"/>
      <c r="O17" s="194"/>
      <c r="P17" s="88">
        <f>WEEKDAY(DATE($X$2,$AB$2,1))</f>
        <v>5</v>
      </c>
      <c r="Q17" s="89">
        <f>WEEKDAY(DATE($X$2,$AB$2,2))</f>
        <v>6</v>
      </c>
      <c r="R17" s="89">
        <f>WEEKDAY(DATE($X$2,$AB$2,3))</f>
        <v>7</v>
      </c>
      <c r="S17" s="89">
        <f>WEEKDAY(DATE($X$2,$AB$2,4))</f>
        <v>1</v>
      </c>
      <c r="T17" s="89">
        <f>WEEKDAY(DATE($X$2,$AB$2,5))</f>
        <v>2</v>
      </c>
      <c r="U17" s="89">
        <f>WEEKDAY(DATE($X$2,$AB$2,6))</f>
        <v>3</v>
      </c>
      <c r="V17" s="90">
        <f>WEEKDAY(DATE($X$2,$AB$2,7))</f>
        <v>4</v>
      </c>
      <c r="W17" s="88">
        <f>WEEKDAY(DATE($X$2,$AB$2,8))</f>
        <v>5</v>
      </c>
      <c r="X17" s="89">
        <f>WEEKDAY(DATE($X$2,$AB$2,9))</f>
        <v>6</v>
      </c>
      <c r="Y17" s="89">
        <f>WEEKDAY(DATE($X$2,$AB$2,10))</f>
        <v>7</v>
      </c>
      <c r="Z17" s="89">
        <f>WEEKDAY(DATE($X$2,$AB$2,11))</f>
        <v>1</v>
      </c>
      <c r="AA17" s="89">
        <f>WEEKDAY(DATE($X$2,$AB$2,12))</f>
        <v>2</v>
      </c>
      <c r="AB17" s="89">
        <f>WEEKDAY(DATE($X$2,$AB$2,13))</f>
        <v>3</v>
      </c>
      <c r="AC17" s="90">
        <f>WEEKDAY(DATE($X$2,$AB$2,14))</f>
        <v>4</v>
      </c>
      <c r="AD17" s="88">
        <f>WEEKDAY(DATE($X$2,$AB$2,15))</f>
        <v>5</v>
      </c>
      <c r="AE17" s="89">
        <f>WEEKDAY(DATE($X$2,$AB$2,16))</f>
        <v>6</v>
      </c>
      <c r="AF17" s="89">
        <f>WEEKDAY(DATE($X$2,$AB$2,17))</f>
        <v>7</v>
      </c>
      <c r="AG17" s="89">
        <f>WEEKDAY(DATE($X$2,$AB$2,18))</f>
        <v>1</v>
      </c>
      <c r="AH17" s="89">
        <f>WEEKDAY(DATE($X$2,$AB$2,19))</f>
        <v>2</v>
      </c>
      <c r="AI17" s="89">
        <f>WEEKDAY(DATE($X$2,$AB$2,20))</f>
        <v>3</v>
      </c>
      <c r="AJ17" s="90">
        <f>WEEKDAY(DATE($X$2,$AB$2,21))</f>
        <v>4</v>
      </c>
      <c r="AK17" s="88">
        <f>WEEKDAY(DATE($X$2,$AB$2,22))</f>
        <v>5</v>
      </c>
      <c r="AL17" s="89">
        <f>WEEKDAY(DATE($X$2,$AB$2,23))</f>
        <v>6</v>
      </c>
      <c r="AM17" s="89">
        <f>WEEKDAY(DATE($X$2,$AB$2,24))</f>
        <v>7</v>
      </c>
      <c r="AN17" s="89">
        <f>WEEKDAY(DATE($X$2,$AB$2,25))</f>
        <v>1</v>
      </c>
      <c r="AO17" s="89">
        <f>WEEKDAY(DATE($X$2,$AB$2,26))</f>
        <v>2</v>
      </c>
      <c r="AP17" s="89">
        <f>WEEKDAY(DATE($X$2,$AB$2,27))</f>
        <v>3</v>
      </c>
      <c r="AQ17" s="90">
        <f>WEEKDAY(DATE($X$2,$AB$2,28))</f>
        <v>4</v>
      </c>
      <c r="AR17" s="88">
        <f>IF(AR16=29,WEEKDAY(DATE($X$2,$AB$2,29)),0)</f>
        <v>5</v>
      </c>
      <c r="AS17" s="89">
        <f>IF(AS16=30,WEEKDAY(DATE($X$2,$AB$2,30)),0)</f>
        <v>6</v>
      </c>
      <c r="AT17" s="90">
        <f>IF(AT16=31,WEEKDAY(DATE($X$2,$AB$2,31)),0)</f>
        <v>0</v>
      </c>
      <c r="AU17" s="172"/>
      <c r="AV17" s="173"/>
      <c r="AW17" s="172"/>
      <c r="AX17" s="173"/>
      <c r="AY17" s="177"/>
      <c r="AZ17" s="177"/>
      <c r="BA17" s="177"/>
      <c r="BB17" s="177"/>
      <c r="BC17" s="177"/>
      <c r="BD17" s="177"/>
    </row>
    <row r="18" spans="1:56" ht="20.25" customHeight="1" thickBot="1" x14ac:dyDescent="0.45">
      <c r="A18" s="71"/>
      <c r="B18" s="183"/>
      <c r="C18" s="188"/>
      <c r="D18" s="189"/>
      <c r="E18" s="192"/>
      <c r="F18" s="189"/>
      <c r="G18" s="192"/>
      <c r="H18" s="188"/>
      <c r="I18" s="188"/>
      <c r="J18" s="188"/>
      <c r="K18" s="189"/>
      <c r="L18" s="192"/>
      <c r="M18" s="188"/>
      <c r="N18" s="188"/>
      <c r="O18" s="195"/>
      <c r="P18" s="91" t="str">
        <f>IF(P17=1,"日",IF(P17=2,"月",IF(P17=3,"火",IF(P17=4,"水",IF(P17=5,"木",IF(P17=6,"金","土"))))))</f>
        <v>木</v>
      </c>
      <c r="Q18" s="92" t="str">
        <f t="shared" ref="Q18:AQ18" si="0">IF(Q17=1,"日",IF(Q17=2,"月",IF(Q17=3,"火",IF(Q17=4,"水",IF(Q17=5,"木",IF(Q17=6,"金","土"))))))</f>
        <v>金</v>
      </c>
      <c r="R18" s="92" t="str">
        <f t="shared" si="0"/>
        <v>土</v>
      </c>
      <c r="S18" s="92" t="str">
        <f t="shared" si="0"/>
        <v>日</v>
      </c>
      <c r="T18" s="92" t="str">
        <f t="shared" si="0"/>
        <v>月</v>
      </c>
      <c r="U18" s="92" t="str">
        <f t="shared" si="0"/>
        <v>火</v>
      </c>
      <c r="V18" s="93" t="str">
        <f t="shared" si="0"/>
        <v>水</v>
      </c>
      <c r="W18" s="91" t="str">
        <f t="shared" si="0"/>
        <v>木</v>
      </c>
      <c r="X18" s="92" t="str">
        <f t="shared" si="0"/>
        <v>金</v>
      </c>
      <c r="Y18" s="92" t="str">
        <f t="shared" si="0"/>
        <v>土</v>
      </c>
      <c r="Z18" s="92" t="str">
        <f t="shared" si="0"/>
        <v>日</v>
      </c>
      <c r="AA18" s="92" t="str">
        <f t="shared" si="0"/>
        <v>月</v>
      </c>
      <c r="AB18" s="92" t="str">
        <f t="shared" si="0"/>
        <v>火</v>
      </c>
      <c r="AC18" s="93" t="str">
        <f t="shared" si="0"/>
        <v>水</v>
      </c>
      <c r="AD18" s="91" t="str">
        <f t="shared" si="0"/>
        <v>木</v>
      </c>
      <c r="AE18" s="92" t="str">
        <f t="shared" si="0"/>
        <v>金</v>
      </c>
      <c r="AF18" s="92" t="str">
        <f t="shared" si="0"/>
        <v>土</v>
      </c>
      <c r="AG18" s="92" t="str">
        <f t="shared" si="0"/>
        <v>日</v>
      </c>
      <c r="AH18" s="92" t="str">
        <f t="shared" si="0"/>
        <v>月</v>
      </c>
      <c r="AI18" s="92" t="str">
        <f t="shared" si="0"/>
        <v>火</v>
      </c>
      <c r="AJ18" s="93" t="str">
        <f t="shared" si="0"/>
        <v>水</v>
      </c>
      <c r="AK18" s="91" t="str">
        <f t="shared" si="0"/>
        <v>木</v>
      </c>
      <c r="AL18" s="92" t="str">
        <f t="shared" si="0"/>
        <v>金</v>
      </c>
      <c r="AM18" s="92" t="str">
        <f t="shared" si="0"/>
        <v>土</v>
      </c>
      <c r="AN18" s="92" t="str">
        <f t="shared" si="0"/>
        <v>日</v>
      </c>
      <c r="AO18" s="92" t="str">
        <f t="shared" si="0"/>
        <v>月</v>
      </c>
      <c r="AP18" s="92" t="str">
        <f t="shared" si="0"/>
        <v>火</v>
      </c>
      <c r="AQ18" s="93" t="str">
        <f t="shared" si="0"/>
        <v>水</v>
      </c>
      <c r="AR18" s="92" t="str">
        <f>IF(AR17=1,"日",IF(AR17=2,"月",IF(AR17=3,"火",IF(AR17=4,"水",IF(AR17=5,"木",IF(AR17=6,"金",IF(AR17=0,"","土")))))))</f>
        <v>木</v>
      </c>
      <c r="AS18" s="92" t="str">
        <f>IF(AS17=1,"日",IF(AS17=2,"月",IF(AS17=3,"火",IF(AS17=4,"水",IF(AS17=5,"木",IF(AS17=6,"金",IF(AS17=0,"","土")))))))</f>
        <v>金</v>
      </c>
      <c r="AT18" s="92" t="str">
        <f>IF(AT17=1,"日",IF(AT17=2,"月",IF(AT17=3,"火",IF(AT17=4,"水",IF(AT17=5,"木",IF(AT17=6,"金",IF(AT17=0,"","土")))))))</f>
        <v/>
      </c>
      <c r="AU18" s="174"/>
      <c r="AV18" s="175"/>
      <c r="AW18" s="174"/>
      <c r="AX18" s="175"/>
      <c r="AY18" s="176"/>
      <c r="AZ18" s="176"/>
      <c r="BA18" s="176"/>
      <c r="BB18" s="176"/>
      <c r="BC18" s="176"/>
      <c r="BD18" s="176"/>
    </row>
    <row r="19" spans="1:56" ht="39.950000000000003" customHeight="1" x14ac:dyDescent="0.4">
      <c r="A19" s="71"/>
      <c r="B19" s="110">
        <v>1</v>
      </c>
      <c r="C19" s="218"/>
      <c r="D19" s="219"/>
      <c r="E19" s="220"/>
      <c r="F19" s="221"/>
      <c r="G19" s="222"/>
      <c r="H19" s="223"/>
      <c r="I19" s="223"/>
      <c r="J19" s="223"/>
      <c r="K19" s="224"/>
      <c r="L19" s="225"/>
      <c r="M19" s="226"/>
      <c r="N19" s="226"/>
      <c r="O19" s="227"/>
      <c r="P19" s="131"/>
      <c r="Q19" s="132"/>
      <c r="R19" s="132"/>
      <c r="S19" s="132"/>
      <c r="T19" s="132"/>
      <c r="U19" s="132"/>
      <c r="V19" s="133"/>
      <c r="W19" s="131"/>
      <c r="X19" s="132"/>
      <c r="Y19" s="132"/>
      <c r="Z19" s="132"/>
      <c r="AA19" s="132"/>
      <c r="AB19" s="132"/>
      <c r="AC19" s="133"/>
      <c r="AD19" s="131"/>
      <c r="AE19" s="132"/>
      <c r="AF19" s="132"/>
      <c r="AG19" s="132"/>
      <c r="AH19" s="132"/>
      <c r="AI19" s="132"/>
      <c r="AJ19" s="133"/>
      <c r="AK19" s="131"/>
      <c r="AL19" s="132"/>
      <c r="AM19" s="132"/>
      <c r="AN19" s="132"/>
      <c r="AO19" s="132"/>
      <c r="AP19" s="132"/>
      <c r="AQ19" s="133"/>
      <c r="AR19" s="131"/>
      <c r="AS19" s="132"/>
      <c r="AT19" s="133"/>
      <c r="AU19" s="228">
        <f>IF($AZ$3="４週",SUM(P19:AQ19),IF($AZ$3="暦月",SUM(P19:AT19),""))</f>
        <v>0</v>
      </c>
      <c r="AV19" s="229"/>
      <c r="AW19" s="230">
        <f>IF($AZ$3="４週",AU19/4,IF($AZ$3="暦月",AU19/($AZ$12/7),""))</f>
        <v>0</v>
      </c>
      <c r="AX19" s="231"/>
      <c r="AY19" s="198"/>
      <c r="AZ19" s="199"/>
      <c r="BA19" s="199"/>
      <c r="BB19" s="199"/>
      <c r="BC19" s="199"/>
      <c r="BD19" s="200"/>
    </row>
    <row r="20" spans="1:56" ht="39.950000000000003" customHeight="1" x14ac:dyDescent="0.4">
      <c r="A20" s="71"/>
      <c r="B20" s="86">
        <f t="shared" ref="B20:B35" si="1">B19+1</f>
        <v>2</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IF($AZ$3="４週",AU20/4,IF($AZ$3="暦月",AU20/($AZ$12/7),""))</f>
        <v>0</v>
      </c>
      <c r="AX20" s="214"/>
      <c r="AY20" s="215"/>
      <c r="AZ20" s="216"/>
      <c r="BA20" s="216"/>
      <c r="BB20" s="216"/>
      <c r="BC20" s="216"/>
      <c r="BD20" s="217"/>
    </row>
    <row r="21" spans="1:56" ht="39.950000000000003" customHeight="1" x14ac:dyDescent="0.4">
      <c r="A21" s="71"/>
      <c r="B21" s="86">
        <f t="shared" si="1"/>
        <v>3</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IF($AZ$3="４週",SUM(P21:AQ21),IF($AZ$3="暦月",SUM(P21:AT21),""))</f>
        <v>0</v>
      </c>
      <c r="AV21" s="212"/>
      <c r="AW21" s="213">
        <f>IF($AZ$3="４週",AU21/4,IF($AZ$3="暦月",AU21/($AZ$12/7),""))</f>
        <v>0</v>
      </c>
      <c r="AX21" s="214"/>
      <c r="AY21" s="215"/>
      <c r="AZ21" s="216"/>
      <c r="BA21" s="216"/>
      <c r="BB21" s="216"/>
      <c r="BC21" s="216"/>
      <c r="BD21" s="217"/>
    </row>
    <row r="22" spans="1:56" ht="39.950000000000003" customHeight="1" x14ac:dyDescent="0.4">
      <c r="A22" s="71"/>
      <c r="B22" s="86">
        <f t="shared" si="1"/>
        <v>4</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IF($AZ$3="４週",SUM(P22:AQ22),IF($AZ$3="暦月",SUM(P22:AT22),""))</f>
        <v>0</v>
      </c>
      <c r="AV22" s="212"/>
      <c r="AW22" s="213">
        <f>IF($AZ$3="４週",AU22/4,IF($AZ$3="暦月",AU22/($AZ$12/7),""))</f>
        <v>0</v>
      </c>
      <c r="AX22" s="214"/>
      <c r="AY22" s="215"/>
      <c r="AZ22" s="216"/>
      <c r="BA22" s="216"/>
      <c r="BB22" s="216"/>
      <c r="BC22" s="216"/>
      <c r="BD22" s="217"/>
    </row>
    <row r="23" spans="1:56" ht="39.950000000000003" customHeight="1" x14ac:dyDescent="0.4">
      <c r="A23" s="71"/>
      <c r="B23" s="86">
        <f t="shared" si="1"/>
        <v>5</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ref="AU23:AU118" si="2">IF($AZ$3="４週",SUM(P23:AQ23),IF($AZ$3="暦月",SUM(P23:AT23),""))</f>
        <v>0</v>
      </c>
      <c r="AV23" s="212"/>
      <c r="AW23" s="213">
        <f>IF($AZ$3="４週",AU23/4,IF($AZ$3="暦月",AU23/($AZ$12/7),""))</f>
        <v>0</v>
      </c>
      <c r="AX23" s="214"/>
      <c r="AY23" s="215"/>
      <c r="AZ23" s="216"/>
      <c r="BA23" s="216"/>
      <c r="BB23" s="216"/>
      <c r="BC23" s="216"/>
      <c r="BD23" s="217"/>
    </row>
    <row r="24" spans="1:56" ht="39.950000000000003" customHeight="1" x14ac:dyDescent="0.4">
      <c r="A24" s="71"/>
      <c r="B24" s="86">
        <f t="shared" si="1"/>
        <v>6</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
        <v>0</v>
      </c>
      <c r="AV24" s="212"/>
      <c r="AW24" s="213">
        <f>IF($AZ$3="４週",AU24/4,IF($AZ$3="暦月",AU24/($AZ$12/7),""))</f>
        <v>0</v>
      </c>
      <c r="AX24" s="214"/>
      <c r="AY24" s="215"/>
      <c r="AZ24" s="216"/>
      <c r="BA24" s="216"/>
      <c r="BB24" s="216"/>
      <c r="BC24" s="216"/>
      <c r="BD24" s="217"/>
    </row>
    <row r="25" spans="1:56" ht="39.950000000000003" customHeight="1" x14ac:dyDescent="0.4">
      <c r="A25" s="71"/>
      <c r="B25" s="86">
        <f t="shared" si="1"/>
        <v>7</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IF($AZ$3="４週",SUM(P25:AQ25),IF($AZ$3="暦月",SUM(P25:AT25),""))</f>
        <v>0</v>
      </c>
      <c r="AV25" s="212"/>
      <c r="AW25" s="213">
        <f>IF($AZ$3="４週",AU25/4,IF($AZ$3="暦月",AU25/($AZ$12/7),""))</f>
        <v>0</v>
      </c>
      <c r="AX25" s="214"/>
      <c r="AY25" s="215"/>
      <c r="AZ25" s="216"/>
      <c r="BA25" s="216"/>
      <c r="BB25" s="216"/>
      <c r="BC25" s="216"/>
      <c r="BD25" s="217"/>
    </row>
    <row r="26" spans="1:56" ht="39.950000000000003" customHeight="1" x14ac:dyDescent="0.4">
      <c r="A26" s="71"/>
      <c r="B26" s="86">
        <f t="shared" si="1"/>
        <v>8</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
        <v>0</v>
      </c>
      <c r="AV26" s="212"/>
      <c r="AW26" s="213">
        <f>IF($AZ$3="４週",AU26/4,IF($AZ$3="暦月",AU26/($AZ$12/7),""))</f>
        <v>0</v>
      </c>
      <c r="AX26" s="214"/>
      <c r="AY26" s="215"/>
      <c r="AZ26" s="216"/>
      <c r="BA26" s="216"/>
      <c r="BB26" s="216"/>
      <c r="BC26" s="216"/>
      <c r="BD26" s="217"/>
    </row>
    <row r="27" spans="1:56" ht="39.950000000000003" customHeight="1" x14ac:dyDescent="0.4">
      <c r="A27" s="71"/>
      <c r="B27" s="86">
        <f t="shared" si="1"/>
        <v>9</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
        <v>0</v>
      </c>
      <c r="AV27" s="212"/>
      <c r="AW27" s="213">
        <f>IF($AZ$3="４週",AU27/4,IF($AZ$3="暦月",AU27/($AZ$12/7),""))</f>
        <v>0</v>
      </c>
      <c r="AX27" s="214"/>
      <c r="AY27" s="215"/>
      <c r="AZ27" s="216"/>
      <c r="BA27" s="216"/>
      <c r="BB27" s="216"/>
      <c r="BC27" s="216"/>
      <c r="BD27" s="217"/>
    </row>
    <row r="28" spans="1:56" ht="39.950000000000003" customHeight="1" x14ac:dyDescent="0.4">
      <c r="A28" s="71"/>
      <c r="B28" s="86">
        <f t="shared" si="1"/>
        <v>10</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
        <v>0</v>
      </c>
      <c r="AV28" s="212"/>
      <c r="AW28" s="213">
        <f>IF($AZ$3="４週",AU28/4,IF($AZ$3="暦月",AU28/($AZ$12/7),""))</f>
        <v>0</v>
      </c>
      <c r="AX28" s="214"/>
      <c r="AY28" s="215"/>
      <c r="AZ28" s="216"/>
      <c r="BA28" s="216"/>
      <c r="BB28" s="216"/>
      <c r="BC28" s="216"/>
      <c r="BD28" s="217"/>
    </row>
    <row r="29" spans="1:56" ht="39.950000000000003" customHeight="1" x14ac:dyDescent="0.4">
      <c r="A29" s="71"/>
      <c r="B29" s="86">
        <f t="shared" si="1"/>
        <v>11</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
        <v>0</v>
      </c>
      <c r="AV29" s="212"/>
      <c r="AW29" s="213">
        <f>IF($AZ$3="４週",AU29/4,IF($AZ$3="暦月",AU29/($AZ$12/7),""))</f>
        <v>0</v>
      </c>
      <c r="AX29" s="214"/>
      <c r="AY29" s="215"/>
      <c r="AZ29" s="216"/>
      <c r="BA29" s="216"/>
      <c r="BB29" s="216"/>
      <c r="BC29" s="216"/>
      <c r="BD29" s="217"/>
    </row>
    <row r="30" spans="1:56" ht="39.950000000000003" customHeight="1" x14ac:dyDescent="0.4">
      <c r="A30" s="71"/>
      <c r="B30" s="86">
        <f t="shared" si="1"/>
        <v>12</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
        <v>0</v>
      </c>
      <c r="AV30" s="212"/>
      <c r="AW30" s="213">
        <f>IF($AZ$3="４週",AU30/4,IF($AZ$3="暦月",AU30/($AZ$12/7),""))</f>
        <v>0</v>
      </c>
      <c r="AX30" s="214"/>
      <c r="AY30" s="215"/>
      <c r="AZ30" s="216"/>
      <c r="BA30" s="216"/>
      <c r="BB30" s="216"/>
      <c r="BC30" s="216"/>
      <c r="BD30" s="217"/>
    </row>
    <row r="31" spans="1:56" ht="39.950000000000003" customHeight="1" x14ac:dyDescent="0.4">
      <c r="A31" s="71"/>
      <c r="B31" s="86">
        <f t="shared" si="1"/>
        <v>13</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si="2"/>
        <v>0</v>
      </c>
      <c r="AV31" s="212"/>
      <c r="AW31" s="213">
        <f>IF($AZ$3="４週",AU31/4,IF($AZ$3="暦月",AU31/($AZ$12/7),""))</f>
        <v>0</v>
      </c>
      <c r="AX31" s="214"/>
      <c r="AY31" s="215"/>
      <c r="AZ31" s="216"/>
      <c r="BA31" s="216"/>
      <c r="BB31" s="216"/>
      <c r="BC31" s="216"/>
      <c r="BD31" s="217"/>
    </row>
    <row r="32" spans="1:56" ht="39.950000000000003" customHeight="1" x14ac:dyDescent="0.4">
      <c r="A32" s="71"/>
      <c r="B32" s="86">
        <f t="shared" si="1"/>
        <v>14</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si="2"/>
        <v>0</v>
      </c>
      <c r="AV32" s="212"/>
      <c r="AW32" s="213">
        <f>IF($AZ$3="４週",AU32/4,IF($AZ$3="暦月",AU32/($AZ$12/7),""))</f>
        <v>0</v>
      </c>
      <c r="AX32" s="214"/>
      <c r="AY32" s="215"/>
      <c r="AZ32" s="216"/>
      <c r="BA32" s="216"/>
      <c r="BB32" s="216"/>
      <c r="BC32" s="216"/>
      <c r="BD32" s="217"/>
    </row>
    <row r="33" spans="1:56" ht="39.950000000000003" customHeight="1" x14ac:dyDescent="0.4">
      <c r="A33" s="71"/>
      <c r="B33" s="86">
        <f t="shared" si="1"/>
        <v>15</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2"/>
        <v>0</v>
      </c>
      <c r="AV33" s="212"/>
      <c r="AW33" s="213">
        <f>IF($AZ$3="４週",AU33/4,IF($AZ$3="暦月",AU33/($AZ$12/7),""))</f>
        <v>0</v>
      </c>
      <c r="AX33" s="214"/>
      <c r="AY33" s="215"/>
      <c r="AZ33" s="216"/>
      <c r="BA33" s="216"/>
      <c r="BB33" s="216"/>
      <c r="BC33" s="216"/>
      <c r="BD33" s="217"/>
    </row>
    <row r="34" spans="1:56" ht="39.950000000000003" customHeight="1" x14ac:dyDescent="0.4">
      <c r="A34" s="71"/>
      <c r="B34" s="86">
        <f t="shared" si="1"/>
        <v>16</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2"/>
        <v>0</v>
      </c>
      <c r="AV34" s="212"/>
      <c r="AW34" s="213">
        <f>IF($AZ$3="４週",AU34/4,IF($AZ$3="暦月",AU34/($AZ$12/7),""))</f>
        <v>0</v>
      </c>
      <c r="AX34" s="214"/>
      <c r="AY34" s="215"/>
      <c r="AZ34" s="216"/>
      <c r="BA34" s="216"/>
      <c r="BB34" s="216"/>
      <c r="BC34" s="216"/>
      <c r="BD34" s="217"/>
    </row>
    <row r="35" spans="1:56" ht="39.950000000000003" customHeight="1" x14ac:dyDescent="0.4">
      <c r="A35" s="71"/>
      <c r="B35" s="86">
        <f t="shared" si="1"/>
        <v>17</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2"/>
        <v>0</v>
      </c>
      <c r="AV35" s="212"/>
      <c r="AW35" s="213">
        <f>IF($AZ$3="４週",AU35/4,IF($AZ$3="暦月",AU35/($AZ$12/7),""))</f>
        <v>0</v>
      </c>
      <c r="AX35" s="214"/>
      <c r="AY35" s="215"/>
      <c r="AZ35" s="216"/>
      <c r="BA35" s="216"/>
      <c r="BB35" s="216"/>
      <c r="BC35" s="216"/>
      <c r="BD35" s="217"/>
    </row>
    <row r="36" spans="1:56" ht="39.950000000000003" customHeight="1" x14ac:dyDescent="0.4">
      <c r="A36" s="71"/>
      <c r="B36" s="86">
        <f t="shared" ref="B36:B99" si="3">B35+1</f>
        <v>18</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ref="AU36" si="4">IF($AZ$3="４週",SUM(P36:AQ36),IF($AZ$3="暦月",SUM(P36:AT36),""))</f>
        <v>0</v>
      </c>
      <c r="AV36" s="212"/>
      <c r="AW36" s="213">
        <f>IF($AZ$3="４週",AU36/4,IF($AZ$3="暦月",AU36/($AZ$12/7),""))</f>
        <v>0</v>
      </c>
      <c r="AX36" s="214"/>
      <c r="AY36" s="215"/>
      <c r="AZ36" s="216"/>
      <c r="BA36" s="216"/>
      <c r="BB36" s="216"/>
      <c r="BC36" s="216"/>
      <c r="BD36" s="217"/>
    </row>
    <row r="37" spans="1:56" ht="39.950000000000003" customHeight="1" x14ac:dyDescent="0.4">
      <c r="A37" s="71"/>
      <c r="B37" s="86">
        <f t="shared" si="3"/>
        <v>19</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ref="AU37:AU100" si="5">IF($AZ$3="４週",SUM(P37:AQ37),IF($AZ$3="暦月",SUM(P37:AT37),""))</f>
        <v>0</v>
      </c>
      <c r="AV37" s="212"/>
      <c r="AW37" s="213">
        <f>IF($AZ$3="４週",AU37/4,IF($AZ$3="暦月",AU37/($AZ$12/7),""))</f>
        <v>0</v>
      </c>
      <c r="AX37" s="214"/>
      <c r="AY37" s="215"/>
      <c r="AZ37" s="216"/>
      <c r="BA37" s="216"/>
      <c r="BB37" s="216"/>
      <c r="BC37" s="216"/>
      <c r="BD37" s="217"/>
    </row>
    <row r="38" spans="1:56" ht="39.950000000000003" customHeight="1" x14ac:dyDescent="0.4">
      <c r="A38" s="71"/>
      <c r="B38" s="86">
        <f t="shared" si="3"/>
        <v>20</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5"/>
        <v>0</v>
      </c>
      <c r="AV38" s="212"/>
      <c r="AW38" s="213">
        <f>IF($AZ$3="４週",AU38/4,IF($AZ$3="暦月",AU38/($AZ$12/7),""))</f>
        <v>0</v>
      </c>
      <c r="AX38" s="214"/>
      <c r="AY38" s="215"/>
      <c r="AZ38" s="216"/>
      <c r="BA38" s="216"/>
      <c r="BB38" s="216"/>
      <c r="BC38" s="216"/>
      <c r="BD38" s="217"/>
    </row>
    <row r="39" spans="1:56" ht="39.950000000000003" customHeight="1" x14ac:dyDescent="0.4">
      <c r="A39" s="71"/>
      <c r="B39" s="86">
        <f t="shared" si="3"/>
        <v>21</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5"/>
        <v>0</v>
      </c>
      <c r="AV39" s="212"/>
      <c r="AW39" s="213">
        <f>IF($AZ$3="４週",AU39/4,IF($AZ$3="暦月",AU39/($AZ$12/7),""))</f>
        <v>0</v>
      </c>
      <c r="AX39" s="214"/>
      <c r="AY39" s="215"/>
      <c r="AZ39" s="216"/>
      <c r="BA39" s="216"/>
      <c r="BB39" s="216"/>
      <c r="BC39" s="216"/>
      <c r="BD39" s="217"/>
    </row>
    <row r="40" spans="1:56" ht="39.950000000000003" customHeight="1" x14ac:dyDescent="0.4">
      <c r="A40" s="71"/>
      <c r="B40" s="86">
        <f t="shared" si="3"/>
        <v>22</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5"/>
        <v>0</v>
      </c>
      <c r="AV40" s="212"/>
      <c r="AW40" s="213">
        <f>IF($AZ$3="４週",AU40/4,IF($AZ$3="暦月",AU40/($AZ$12/7),""))</f>
        <v>0</v>
      </c>
      <c r="AX40" s="214"/>
      <c r="AY40" s="215"/>
      <c r="AZ40" s="216"/>
      <c r="BA40" s="216"/>
      <c r="BB40" s="216"/>
      <c r="BC40" s="216"/>
      <c r="BD40" s="217"/>
    </row>
    <row r="41" spans="1:56" ht="39.950000000000003" customHeight="1" x14ac:dyDescent="0.4">
      <c r="A41" s="71"/>
      <c r="B41" s="86">
        <f t="shared" si="3"/>
        <v>23</v>
      </c>
      <c r="C41" s="201"/>
      <c r="D41" s="202"/>
      <c r="E41" s="203"/>
      <c r="F41" s="204"/>
      <c r="G41" s="205"/>
      <c r="H41" s="206"/>
      <c r="I41" s="206"/>
      <c r="J41" s="206"/>
      <c r="K41" s="207"/>
      <c r="L41" s="208"/>
      <c r="M41" s="209"/>
      <c r="N41" s="209"/>
      <c r="O41" s="210"/>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11">
        <f t="shared" si="5"/>
        <v>0</v>
      </c>
      <c r="AV41" s="212"/>
      <c r="AW41" s="213">
        <f>IF($AZ$3="４週",AU41/4,IF($AZ$3="暦月",AU41/($AZ$12/7),""))</f>
        <v>0</v>
      </c>
      <c r="AX41" s="214"/>
      <c r="AY41" s="215"/>
      <c r="AZ41" s="216"/>
      <c r="BA41" s="216"/>
      <c r="BB41" s="216"/>
      <c r="BC41" s="216"/>
      <c r="BD41" s="217"/>
    </row>
    <row r="42" spans="1:56" ht="39.950000000000003" customHeight="1" x14ac:dyDescent="0.4">
      <c r="A42" s="71"/>
      <c r="B42" s="86">
        <f t="shared" si="3"/>
        <v>24</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5"/>
        <v>0</v>
      </c>
      <c r="AV42" s="212"/>
      <c r="AW42" s="213">
        <f>IF($AZ$3="４週",AU42/4,IF($AZ$3="暦月",AU42/($AZ$12/7),""))</f>
        <v>0</v>
      </c>
      <c r="AX42" s="214"/>
      <c r="AY42" s="215"/>
      <c r="AZ42" s="216"/>
      <c r="BA42" s="216"/>
      <c r="BB42" s="216"/>
      <c r="BC42" s="216"/>
      <c r="BD42" s="217"/>
    </row>
    <row r="43" spans="1:56" ht="39.950000000000003" customHeight="1" x14ac:dyDescent="0.4">
      <c r="A43" s="71"/>
      <c r="B43" s="86">
        <f t="shared" si="3"/>
        <v>25</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5"/>
        <v>0</v>
      </c>
      <c r="AV43" s="212"/>
      <c r="AW43" s="213">
        <f>IF($AZ$3="４週",AU43/4,IF($AZ$3="暦月",AU43/($AZ$12/7),""))</f>
        <v>0</v>
      </c>
      <c r="AX43" s="214"/>
      <c r="AY43" s="215"/>
      <c r="AZ43" s="216"/>
      <c r="BA43" s="216"/>
      <c r="BB43" s="216"/>
      <c r="BC43" s="216"/>
      <c r="BD43" s="217"/>
    </row>
    <row r="44" spans="1:56" ht="39.950000000000003" customHeight="1" x14ac:dyDescent="0.4">
      <c r="A44" s="71"/>
      <c r="B44" s="86">
        <f t="shared" si="3"/>
        <v>26</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5"/>
        <v>0</v>
      </c>
      <c r="AV44" s="212"/>
      <c r="AW44" s="213">
        <f>IF($AZ$3="４週",AU44/4,IF($AZ$3="暦月",AU44/($AZ$12/7),""))</f>
        <v>0</v>
      </c>
      <c r="AX44" s="214"/>
      <c r="AY44" s="215"/>
      <c r="AZ44" s="216"/>
      <c r="BA44" s="216"/>
      <c r="BB44" s="216"/>
      <c r="BC44" s="216"/>
      <c r="BD44" s="217"/>
    </row>
    <row r="45" spans="1:56" ht="39.950000000000003" customHeight="1" x14ac:dyDescent="0.4">
      <c r="A45" s="71"/>
      <c r="B45" s="86">
        <f t="shared" si="3"/>
        <v>27</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5"/>
        <v>0</v>
      </c>
      <c r="AV45" s="212"/>
      <c r="AW45" s="213">
        <f>IF($AZ$3="４週",AU45/4,IF($AZ$3="暦月",AU45/($AZ$12/7),""))</f>
        <v>0</v>
      </c>
      <c r="AX45" s="214"/>
      <c r="AY45" s="215"/>
      <c r="AZ45" s="216"/>
      <c r="BA45" s="216"/>
      <c r="BB45" s="216"/>
      <c r="BC45" s="216"/>
      <c r="BD45" s="217"/>
    </row>
    <row r="46" spans="1:56" ht="39.950000000000003" customHeight="1" x14ac:dyDescent="0.4">
      <c r="A46" s="71"/>
      <c r="B46" s="86">
        <f t="shared" si="3"/>
        <v>28</v>
      </c>
      <c r="C46" s="201"/>
      <c r="D46" s="202"/>
      <c r="E46" s="203"/>
      <c r="F46" s="204"/>
      <c r="G46" s="205"/>
      <c r="H46" s="206"/>
      <c r="I46" s="206"/>
      <c r="J46" s="206"/>
      <c r="K46" s="207"/>
      <c r="L46" s="208"/>
      <c r="M46" s="209"/>
      <c r="N46" s="209"/>
      <c r="O46" s="210"/>
      <c r="P46" s="140"/>
      <c r="Q46" s="141"/>
      <c r="R46" s="141"/>
      <c r="S46" s="141"/>
      <c r="T46" s="141"/>
      <c r="U46" s="141"/>
      <c r="V46" s="142"/>
      <c r="W46" s="140"/>
      <c r="X46" s="141"/>
      <c r="Y46" s="141"/>
      <c r="Z46" s="141"/>
      <c r="AA46" s="141"/>
      <c r="AB46" s="141"/>
      <c r="AC46" s="142"/>
      <c r="AD46" s="140"/>
      <c r="AE46" s="141"/>
      <c r="AF46" s="141"/>
      <c r="AG46" s="141"/>
      <c r="AH46" s="141"/>
      <c r="AI46" s="141"/>
      <c r="AJ46" s="142"/>
      <c r="AK46" s="140"/>
      <c r="AL46" s="141"/>
      <c r="AM46" s="141"/>
      <c r="AN46" s="141"/>
      <c r="AO46" s="141"/>
      <c r="AP46" s="141"/>
      <c r="AQ46" s="142"/>
      <c r="AR46" s="140"/>
      <c r="AS46" s="141"/>
      <c r="AT46" s="142"/>
      <c r="AU46" s="211">
        <f t="shared" si="5"/>
        <v>0</v>
      </c>
      <c r="AV46" s="212"/>
      <c r="AW46" s="213">
        <f>IF($AZ$3="４週",AU46/4,IF($AZ$3="暦月",AU46/($AZ$12/7),""))</f>
        <v>0</v>
      </c>
      <c r="AX46" s="214"/>
      <c r="AY46" s="215"/>
      <c r="AZ46" s="216"/>
      <c r="BA46" s="216"/>
      <c r="BB46" s="216"/>
      <c r="BC46" s="216"/>
      <c r="BD46" s="217"/>
    </row>
    <row r="47" spans="1:56" ht="39.950000000000003" customHeight="1" x14ac:dyDescent="0.4">
      <c r="A47" s="71"/>
      <c r="B47" s="86">
        <f t="shared" si="3"/>
        <v>29</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5"/>
        <v>0</v>
      </c>
      <c r="AV47" s="212"/>
      <c r="AW47" s="213">
        <f>IF($AZ$3="４週",AU47/4,IF($AZ$3="暦月",AU47/($AZ$12/7),""))</f>
        <v>0</v>
      </c>
      <c r="AX47" s="214"/>
      <c r="AY47" s="215"/>
      <c r="AZ47" s="216"/>
      <c r="BA47" s="216"/>
      <c r="BB47" s="216"/>
      <c r="BC47" s="216"/>
      <c r="BD47" s="217"/>
    </row>
    <row r="48" spans="1:56" ht="39.950000000000003" customHeight="1" x14ac:dyDescent="0.4">
      <c r="A48" s="71"/>
      <c r="B48" s="86">
        <f t="shared" si="3"/>
        <v>30</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5"/>
        <v>0</v>
      </c>
      <c r="AV48" s="212"/>
      <c r="AW48" s="213">
        <f>IF($AZ$3="４週",AU48/4,IF($AZ$3="暦月",AU48/($AZ$12/7),""))</f>
        <v>0</v>
      </c>
      <c r="AX48" s="214"/>
      <c r="AY48" s="215"/>
      <c r="AZ48" s="216"/>
      <c r="BA48" s="216"/>
      <c r="BB48" s="216"/>
      <c r="BC48" s="216"/>
      <c r="BD48" s="217"/>
    </row>
    <row r="49" spans="1:56" ht="39.950000000000003" customHeight="1" x14ac:dyDescent="0.4">
      <c r="A49" s="71"/>
      <c r="B49" s="86">
        <f t="shared" si="3"/>
        <v>31</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5"/>
        <v>0</v>
      </c>
      <c r="AV49" s="212"/>
      <c r="AW49" s="213">
        <f>IF($AZ$3="４週",AU49/4,IF($AZ$3="暦月",AU49/($AZ$12/7),""))</f>
        <v>0</v>
      </c>
      <c r="AX49" s="214"/>
      <c r="AY49" s="215"/>
      <c r="AZ49" s="216"/>
      <c r="BA49" s="216"/>
      <c r="BB49" s="216"/>
      <c r="BC49" s="216"/>
      <c r="BD49" s="217"/>
    </row>
    <row r="50" spans="1:56" ht="39.950000000000003" customHeight="1" x14ac:dyDescent="0.4">
      <c r="A50" s="71"/>
      <c r="B50" s="86">
        <f t="shared" si="3"/>
        <v>32</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5"/>
        <v>0</v>
      </c>
      <c r="AV50" s="212"/>
      <c r="AW50" s="213">
        <f>IF($AZ$3="４週",AU50/4,IF($AZ$3="暦月",AU50/($AZ$12/7),""))</f>
        <v>0</v>
      </c>
      <c r="AX50" s="214"/>
      <c r="AY50" s="215"/>
      <c r="AZ50" s="216"/>
      <c r="BA50" s="216"/>
      <c r="BB50" s="216"/>
      <c r="BC50" s="216"/>
      <c r="BD50" s="217"/>
    </row>
    <row r="51" spans="1:56" ht="39.950000000000003" customHeight="1" x14ac:dyDescent="0.4">
      <c r="A51" s="71"/>
      <c r="B51" s="86">
        <f t="shared" si="3"/>
        <v>33</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5"/>
        <v>0</v>
      </c>
      <c r="AV51" s="212"/>
      <c r="AW51" s="213">
        <f>IF($AZ$3="４週",AU51/4,IF($AZ$3="暦月",AU51/($AZ$12/7),""))</f>
        <v>0</v>
      </c>
      <c r="AX51" s="214"/>
      <c r="AY51" s="215"/>
      <c r="AZ51" s="216"/>
      <c r="BA51" s="216"/>
      <c r="BB51" s="216"/>
      <c r="BC51" s="216"/>
      <c r="BD51" s="217"/>
    </row>
    <row r="52" spans="1:56" ht="39.950000000000003" customHeight="1" x14ac:dyDescent="0.4">
      <c r="A52" s="71"/>
      <c r="B52" s="86">
        <f t="shared" si="3"/>
        <v>34</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5"/>
        <v>0</v>
      </c>
      <c r="AV52" s="212"/>
      <c r="AW52" s="213">
        <f>IF($AZ$3="４週",AU52/4,IF($AZ$3="暦月",AU52/($AZ$12/7),""))</f>
        <v>0</v>
      </c>
      <c r="AX52" s="214"/>
      <c r="AY52" s="215"/>
      <c r="AZ52" s="216"/>
      <c r="BA52" s="216"/>
      <c r="BB52" s="216"/>
      <c r="BC52" s="216"/>
      <c r="BD52" s="217"/>
    </row>
    <row r="53" spans="1:56" ht="39.950000000000003" customHeight="1" x14ac:dyDescent="0.4">
      <c r="A53" s="71"/>
      <c r="B53" s="86">
        <f t="shared" si="3"/>
        <v>35</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5"/>
        <v>0</v>
      </c>
      <c r="AV53" s="212"/>
      <c r="AW53" s="213">
        <f>IF($AZ$3="４週",AU53/4,IF($AZ$3="暦月",AU53/($AZ$12/7),""))</f>
        <v>0</v>
      </c>
      <c r="AX53" s="214"/>
      <c r="AY53" s="215"/>
      <c r="AZ53" s="216"/>
      <c r="BA53" s="216"/>
      <c r="BB53" s="216"/>
      <c r="BC53" s="216"/>
      <c r="BD53" s="217"/>
    </row>
    <row r="54" spans="1:56" ht="39.950000000000003" customHeight="1" x14ac:dyDescent="0.4">
      <c r="A54" s="71"/>
      <c r="B54" s="86">
        <f t="shared" si="3"/>
        <v>36</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5"/>
        <v>0</v>
      </c>
      <c r="AV54" s="212"/>
      <c r="AW54" s="213">
        <f>IF($AZ$3="４週",AU54/4,IF($AZ$3="暦月",AU54/($AZ$12/7),""))</f>
        <v>0</v>
      </c>
      <c r="AX54" s="214"/>
      <c r="AY54" s="215"/>
      <c r="AZ54" s="216"/>
      <c r="BA54" s="216"/>
      <c r="BB54" s="216"/>
      <c r="BC54" s="216"/>
      <c r="BD54" s="217"/>
    </row>
    <row r="55" spans="1:56" ht="39.950000000000003" customHeight="1" x14ac:dyDescent="0.4">
      <c r="A55" s="71"/>
      <c r="B55" s="86">
        <f t="shared" si="3"/>
        <v>37</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5"/>
        <v>0</v>
      </c>
      <c r="AV55" s="212"/>
      <c r="AW55" s="213">
        <f>IF($AZ$3="４週",AU55/4,IF($AZ$3="暦月",AU55/($AZ$12/7),""))</f>
        <v>0</v>
      </c>
      <c r="AX55" s="214"/>
      <c r="AY55" s="215"/>
      <c r="AZ55" s="216"/>
      <c r="BA55" s="216"/>
      <c r="BB55" s="216"/>
      <c r="BC55" s="216"/>
      <c r="BD55" s="217"/>
    </row>
    <row r="56" spans="1:56" ht="39.950000000000003" customHeight="1" x14ac:dyDescent="0.4">
      <c r="A56" s="71"/>
      <c r="B56" s="86">
        <f t="shared" si="3"/>
        <v>38</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5"/>
        <v>0</v>
      </c>
      <c r="AV56" s="212"/>
      <c r="AW56" s="213">
        <f>IF($AZ$3="４週",AU56/4,IF($AZ$3="暦月",AU56/($AZ$12/7),""))</f>
        <v>0</v>
      </c>
      <c r="AX56" s="214"/>
      <c r="AY56" s="215"/>
      <c r="AZ56" s="216"/>
      <c r="BA56" s="216"/>
      <c r="BB56" s="216"/>
      <c r="BC56" s="216"/>
      <c r="BD56" s="217"/>
    </row>
    <row r="57" spans="1:56" ht="39.950000000000003" customHeight="1" x14ac:dyDescent="0.4">
      <c r="A57" s="71"/>
      <c r="B57" s="86">
        <f t="shared" si="3"/>
        <v>39</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5"/>
        <v>0</v>
      </c>
      <c r="AV57" s="212"/>
      <c r="AW57" s="213">
        <f>IF($AZ$3="４週",AU57/4,IF($AZ$3="暦月",AU57/($AZ$12/7),""))</f>
        <v>0</v>
      </c>
      <c r="AX57" s="214"/>
      <c r="AY57" s="215"/>
      <c r="AZ57" s="216"/>
      <c r="BA57" s="216"/>
      <c r="BB57" s="216"/>
      <c r="BC57" s="216"/>
      <c r="BD57" s="217"/>
    </row>
    <row r="58" spans="1:56" ht="39.950000000000003" customHeight="1" x14ac:dyDescent="0.4">
      <c r="A58" s="71"/>
      <c r="B58" s="86">
        <f t="shared" si="3"/>
        <v>40</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5"/>
        <v>0</v>
      </c>
      <c r="AV58" s="212"/>
      <c r="AW58" s="213">
        <f>IF($AZ$3="４週",AU58/4,IF($AZ$3="暦月",AU58/($AZ$12/7),""))</f>
        <v>0</v>
      </c>
      <c r="AX58" s="214"/>
      <c r="AY58" s="215"/>
      <c r="AZ58" s="216"/>
      <c r="BA58" s="216"/>
      <c r="BB58" s="216"/>
      <c r="BC58" s="216"/>
      <c r="BD58" s="217"/>
    </row>
    <row r="59" spans="1:56" ht="39.950000000000003" customHeight="1" x14ac:dyDescent="0.4">
      <c r="A59" s="71"/>
      <c r="B59" s="86">
        <f t="shared" si="3"/>
        <v>41</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5"/>
        <v>0</v>
      </c>
      <c r="AV59" s="212"/>
      <c r="AW59" s="213">
        <f>IF($AZ$3="４週",AU59/4,IF($AZ$3="暦月",AU59/($AZ$12/7),""))</f>
        <v>0</v>
      </c>
      <c r="AX59" s="214"/>
      <c r="AY59" s="215"/>
      <c r="AZ59" s="216"/>
      <c r="BA59" s="216"/>
      <c r="BB59" s="216"/>
      <c r="BC59" s="216"/>
      <c r="BD59" s="217"/>
    </row>
    <row r="60" spans="1:56" ht="39.950000000000003" customHeight="1" x14ac:dyDescent="0.4">
      <c r="A60" s="71"/>
      <c r="B60" s="86">
        <f t="shared" si="3"/>
        <v>42</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5"/>
        <v>0</v>
      </c>
      <c r="AV60" s="212"/>
      <c r="AW60" s="213">
        <f>IF($AZ$3="４週",AU60/4,IF($AZ$3="暦月",AU60/($AZ$12/7),""))</f>
        <v>0</v>
      </c>
      <c r="AX60" s="214"/>
      <c r="AY60" s="215"/>
      <c r="AZ60" s="216"/>
      <c r="BA60" s="216"/>
      <c r="BB60" s="216"/>
      <c r="BC60" s="216"/>
      <c r="BD60" s="217"/>
    </row>
    <row r="61" spans="1:56" ht="39.950000000000003" customHeight="1" x14ac:dyDescent="0.4">
      <c r="A61" s="71"/>
      <c r="B61" s="86">
        <f t="shared" si="3"/>
        <v>43</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5"/>
        <v>0</v>
      </c>
      <c r="AV61" s="212"/>
      <c r="AW61" s="213">
        <f>IF($AZ$3="４週",AU61/4,IF($AZ$3="暦月",AU61/($AZ$12/7),""))</f>
        <v>0</v>
      </c>
      <c r="AX61" s="214"/>
      <c r="AY61" s="215"/>
      <c r="AZ61" s="216"/>
      <c r="BA61" s="216"/>
      <c r="BB61" s="216"/>
      <c r="BC61" s="216"/>
      <c r="BD61" s="217"/>
    </row>
    <row r="62" spans="1:56" ht="39.950000000000003" customHeight="1" x14ac:dyDescent="0.4">
      <c r="A62" s="71"/>
      <c r="B62" s="86">
        <f t="shared" si="3"/>
        <v>44</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5"/>
        <v>0</v>
      </c>
      <c r="AV62" s="212"/>
      <c r="AW62" s="213">
        <f>IF($AZ$3="４週",AU62/4,IF($AZ$3="暦月",AU62/($AZ$12/7),""))</f>
        <v>0</v>
      </c>
      <c r="AX62" s="214"/>
      <c r="AY62" s="215"/>
      <c r="AZ62" s="216"/>
      <c r="BA62" s="216"/>
      <c r="BB62" s="216"/>
      <c r="BC62" s="216"/>
      <c r="BD62" s="217"/>
    </row>
    <row r="63" spans="1:56" ht="39.950000000000003" customHeight="1" x14ac:dyDescent="0.4">
      <c r="A63" s="71"/>
      <c r="B63" s="86">
        <f t="shared" si="3"/>
        <v>45</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5"/>
        <v>0</v>
      </c>
      <c r="AV63" s="212"/>
      <c r="AW63" s="213">
        <f>IF($AZ$3="４週",AU63/4,IF($AZ$3="暦月",AU63/($AZ$12/7),""))</f>
        <v>0</v>
      </c>
      <c r="AX63" s="214"/>
      <c r="AY63" s="215"/>
      <c r="AZ63" s="216"/>
      <c r="BA63" s="216"/>
      <c r="BB63" s="216"/>
      <c r="BC63" s="216"/>
      <c r="BD63" s="217"/>
    </row>
    <row r="64" spans="1:56" ht="39.950000000000003" customHeight="1" x14ac:dyDescent="0.4">
      <c r="A64" s="71"/>
      <c r="B64" s="86">
        <f t="shared" si="3"/>
        <v>46</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5"/>
        <v>0</v>
      </c>
      <c r="AV64" s="212"/>
      <c r="AW64" s="213">
        <f>IF($AZ$3="４週",AU64/4,IF($AZ$3="暦月",AU64/($AZ$12/7),""))</f>
        <v>0</v>
      </c>
      <c r="AX64" s="214"/>
      <c r="AY64" s="215"/>
      <c r="AZ64" s="216"/>
      <c r="BA64" s="216"/>
      <c r="BB64" s="216"/>
      <c r="BC64" s="216"/>
      <c r="BD64" s="217"/>
    </row>
    <row r="65" spans="1:56" ht="39.950000000000003" customHeight="1" x14ac:dyDescent="0.4">
      <c r="A65" s="71"/>
      <c r="B65" s="86">
        <f t="shared" si="3"/>
        <v>47</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5"/>
        <v>0</v>
      </c>
      <c r="AV65" s="212"/>
      <c r="AW65" s="213">
        <f>IF($AZ$3="４週",AU65/4,IF($AZ$3="暦月",AU65/($AZ$12/7),""))</f>
        <v>0</v>
      </c>
      <c r="AX65" s="214"/>
      <c r="AY65" s="215"/>
      <c r="AZ65" s="216"/>
      <c r="BA65" s="216"/>
      <c r="BB65" s="216"/>
      <c r="BC65" s="216"/>
      <c r="BD65" s="217"/>
    </row>
    <row r="66" spans="1:56" ht="39.950000000000003" customHeight="1" x14ac:dyDescent="0.4">
      <c r="A66" s="71"/>
      <c r="B66" s="86">
        <f t="shared" si="3"/>
        <v>48</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5"/>
        <v>0</v>
      </c>
      <c r="AV66" s="212"/>
      <c r="AW66" s="213">
        <f>IF($AZ$3="４週",AU66/4,IF($AZ$3="暦月",AU66/($AZ$12/7),""))</f>
        <v>0</v>
      </c>
      <c r="AX66" s="214"/>
      <c r="AY66" s="215"/>
      <c r="AZ66" s="216"/>
      <c r="BA66" s="216"/>
      <c r="BB66" s="216"/>
      <c r="BC66" s="216"/>
      <c r="BD66" s="217"/>
    </row>
    <row r="67" spans="1:56" ht="39.950000000000003" customHeight="1" x14ac:dyDescent="0.4">
      <c r="A67" s="71"/>
      <c r="B67" s="86">
        <f t="shared" si="3"/>
        <v>49</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5"/>
        <v>0</v>
      </c>
      <c r="AV67" s="212"/>
      <c r="AW67" s="213">
        <f>IF($AZ$3="４週",AU67/4,IF($AZ$3="暦月",AU67/($AZ$12/7),""))</f>
        <v>0</v>
      </c>
      <c r="AX67" s="214"/>
      <c r="AY67" s="215"/>
      <c r="AZ67" s="216"/>
      <c r="BA67" s="216"/>
      <c r="BB67" s="216"/>
      <c r="BC67" s="216"/>
      <c r="BD67" s="217"/>
    </row>
    <row r="68" spans="1:56" ht="39.950000000000003" customHeight="1" x14ac:dyDescent="0.4">
      <c r="A68" s="71"/>
      <c r="B68" s="86">
        <f t="shared" si="3"/>
        <v>50</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5"/>
        <v>0</v>
      </c>
      <c r="AV68" s="212"/>
      <c r="AW68" s="213">
        <f>IF($AZ$3="４週",AU68/4,IF($AZ$3="暦月",AU68/($AZ$12/7),""))</f>
        <v>0</v>
      </c>
      <c r="AX68" s="214"/>
      <c r="AY68" s="215"/>
      <c r="AZ68" s="216"/>
      <c r="BA68" s="216"/>
      <c r="BB68" s="216"/>
      <c r="BC68" s="216"/>
      <c r="BD68" s="217"/>
    </row>
    <row r="69" spans="1:56" ht="39.950000000000003" customHeight="1" x14ac:dyDescent="0.4">
      <c r="A69" s="71"/>
      <c r="B69" s="86">
        <f t="shared" si="3"/>
        <v>51</v>
      </c>
      <c r="C69" s="201"/>
      <c r="D69" s="202"/>
      <c r="E69" s="203"/>
      <c r="F69" s="204"/>
      <c r="G69" s="205"/>
      <c r="H69" s="206"/>
      <c r="I69" s="206"/>
      <c r="J69" s="206"/>
      <c r="K69" s="207"/>
      <c r="L69" s="208"/>
      <c r="M69" s="209"/>
      <c r="N69" s="209"/>
      <c r="O69" s="210"/>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11">
        <f t="shared" si="5"/>
        <v>0</v>
      </c>
      <c r="AV69" s="212"/>
      <c r="AW69" s="213">
        <f>IF($AZ$3="４週",AU69/4,IF($AZ$3="暦月",AU69/($AZ$12/7),""))</f>
        <v>0</v>
      </c>
      <c r="AX69" s="214"/>
      <c r="AY69" s="215"/>
      <c r="AZ69" s="216"/>
      <c r="BA69" s="216"/>
      <c r="BB69" s="216"/>
      <c r="BC69" s="216"/>
      <c r="BD69" s="217"/>
    </row>
    <row r="70" spans="1:56" ht="39.950000000000003" customHeight="1" x14ac:dyDescent="0.4">
      <c r="A70" s="71"/>
      <c r="B70" s="86">
        <f t="shared" si="3"/>
        <v>52</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5"/>
        <v>0</v>
      </c>
      <c r="AV70" s="212"/>
      <c r="AW70" s="213">
        <f>IF($AZ$3="４週",AU70/4,IF($AZ$3="暦月",AU70/($AZ$12/7),""))</f>
        <v>0</v>
      </c>
      <c r="AX70" s="214"/>
      <c r="AY70" s="215"/>
      <c r="AZ70" s="216"/>
      <c r="BA70" s="216"/>
      <c r="BB70" s="216"/>
      <c r="BC70" s="216"/>
      <c r="BD70" s="217"/>
    </row>
    <row r="71" spans="1:56" ht="39.950000000000003" customHeight="1" x14ac:dyDescent="0.4">
      <c r="A71" s="71"/>
      <c r="B71" s="86">
        <f t="shared" si="3"/>
        <v>53</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5"/>
        <v>0</v>
      </c>
      <c r="AV71" s="212"/>
      <c r="AW71" s="213">
        <f>IF($AZ$3="４週",AU71/4,IF($AZ$3="暦月",AU71/($AZ$12/7),""))</f>
        <v>0</v>
      </c>
      <c r="AX71" s="214"/>
      <c r="AY71" s="215"/>
      <c r="AZ71" s="216"/>
      <c r="BA71" s="216"/>
      <c r="BB71" s="216"/>
      <c r="BC71" s="216"/>
      <c r="BD71" s="217"/>
    </row>
    <row r="72" spans="1:56" ht="39.950000000000003" customHeight="1" x14ac:dyDescent="0.4">
      <c r="A72" s="71"/>
      <c r="B72" s="86">
        <f t="shared" si="3"/>
        <v>54</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5"/>
        <v>0</v>
      </c>
      <c r="AV72" s="212"/>
      <c r="AW72" s="213">
        <f>IF($AZ$3="４週",AU72/4,IF($AZ$3="暦月",AU72/($AZ$12/7),""))</f>
        <v>0</v>
      </c>
      <c r="AX72" s="214"/>
      <c r="AY72" s="215"/>
      <c r="AZ72" s="216"/>
      <c r="BA72" s="216"/>
      <c r="BB72" s="216"/>
      <c r="BC72" s="216"/>
      <c r="BD72" s="217"/>
    </row>
    <row r="73" spans="1:56" ht="39.950000000000003" customHeight="1" x14ac:dyDescent="0.4">
      <c r="A73" s="71"/>
      <c r="B73" s="86">
        <f t="shared" si="3"/>
        <v>55</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5"/>
        <v>0</v>
      </c>
      <c r="AV73" s="212"/>
      <c r="AW73" s="213">
        <f>IF($AZ$3="４週",AU73/4,IF($AZ$3="暦月",AU73/($AZ$12/7),""))</f>
        <v>0</v>
      </c>
      <c r="AX73" s="214"/>
      <c r="AY73" s="215"/>
      <c r="AZ73" s="216"/>
      <c r="BA73" s="216"/>
      <c r="BB73" s="216"/>
      <c r="BC73" s="216"/>
      <c r="BD73" s="217"/>
    </row>
    <row r="74" spans="1:56" ht="39.950000000000003" customHeight="1" x14ac:dyDescent="0.4">
      <c r="A74" s="71"/>
      <c r="B74" s="86">
        <f t="shared" si="3"/>
        <v>56</v>
      </c>
      <c r="C74" s="201"/>
      <c r="D74" s="202"/>
      <c r="E74" s="203"/>
      <c r="F74" s="204"/>
      <c r="G74" s="205"/>
      <c r="H74" s="206"/>
      <c r="I74" s="206"/>
      <c r="J74" s="206"/>
      <c r="K74" s="207"/>
      <c r="L74" s="208"/>
      <c r="M74" s="209"/>
      <c r="N74" s="209"/>
      <c r="O74" s="210"/>
      <c r="P74" s="140"/>
      <c r="Q74" s="141"/>
      <c r="R74" s="141"/>
      <c r="S74" s="141"/>
      <c r="T74" s="141"/>
      <c r="U74" s="141"/>
      <c r="V74" s="142"/>
      <c r="W74" s="140"/>
      <c r="X74" s="141"/>
      <c r="Y74" s="141"/>
      <c r="Z74" s="141"/>
      <c r="AA74" s="141"/>
      <c r="AB74" s="141"/>
      <c r="AC74" s="142"/>
      <c r="AD74" s="140"/>
      <c r="AE74" s="141"/>
      <c r="AF74" s="141"/>
      <c r="AG74" s="141"/>
      <c r="AH74" s="141"/>
      <c r="AI74" s="141"/>
      <c r="AJ74" s="142"/>
      <c r="AK74" s="140"/>
      <c r="AL74" s="141"/>
      <c r="AM74" s="141"/>
      <c r="AN74" s="141"/>
      <c r="AO74" s="141"/>
      <c r="AP74" s="141"/>
      <c r="AQ74" s="142"/>
      <c r="AR74" s="140"/>
      <c r="AS74" s="141"/>
      <c r="AT74" s="142"/>
      <c r="AU74" s="211">
        <f t="shared" si="5"/>
        <v>0</v>
      </c>
      <c r="AV74" s="212"/>
      <c r="AW74" s="213">
        <f>IF($AZ$3="４週",AU74/4,IF($AZ$3="暦月",AU74/($AZ$12/7),""))</f>
        <v>0</v>
      </c>
      <c r="AX74" s="214"/>
      <c r="AY74" s="215"/>
      <c r="AZ74" s="216"/>
      <c r="BA74" s="216"/>
      <c r="BB74" s="216"/>
      <c r="BC74" s="216"/>
      <c r="BD74" s="217"/>
    </row>
    <row r="75" spans="1:56" ht="39.950000000000003" customHeight="1" x14ac:dyDescent="0.4">
      <c r="A75" s="71"/>
      <c r="B75" s="86">
        <f t="shared" si="3"/>
        <v>57</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5"/>
        <v>0</v>
      </c>
      <c r="AV75" s="212"/>
      <c r="AW75" s="213">
        <f>IF($AZ$3="４週",AU75/4,IF($AZ$3="暦月",AU75/($AZ$12/7),""))</f>
        <v>0</v>
      </c>
      <c r="AX75" s="214"/>
      <c r="AY75" s="215"/>
      <c r="AZ75" s="216"/>
      <c r="BA75" s="216"/>
      <c r="BB75" s="216"/>
      <c r="BC75" s="216"/>
      <c r="BD75" s="217"/>
    </row>
    <row r="76" spans="1:56" ht="39.950000000000003" customHeight="1" x14ac:dyDescent="0.4">
      <c r="A76" s="71"/>
      <c r="B76" s="86">
        <f t="shared" si="3"/>
        <v>58</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5"/>
        <v>0</v>
      </c>
      <c r="AV76" s="212"/>
      <c r="AW76" s="213">
        <f>IF($AZ$3="４週",AU76/4,IF($AZ$3="暦月",AU76/($AZ$12/7),""))</f>
        <v>0</v>
      </c>
      <c r="AX76" s="214"/>
      <c r="AY76" s="215"/>
      <c r="AZ76" s="216"/>
      <c r="BA76" s="216"/>
      <c r="BB76" s="216"/>
      <c r="BC76" s="216"/>
      <c r="BD76" s="217"/>
    </row>
    <row r="77" spans="1:56" ht="39.950000000000003" customHeight="1" x14ac:dyDescent="0.4">
      <c r="A77" s="71"/>
      <c r="B77" s="86">
        <f t="shared" si="3"/>
        <v>59</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5"/>
        <v>0</v>
      </c>
      <c r="AV77" s="212"/>
      <c r="AW77" s="213">
        <f>IF($AZ$3="４週",AU77/4,IF($AZ$3="暦月",AU77/($AZ$12/7),""))</f>
        <v>0</v>
      </c>
      <c r="AX77" s="214"/>
      <c r="AY77" s="215"/>
      <c r="AZ77" s="216"/>
      <c r="BA77" s="216"/>
      <c r="BB77" s="216"/>
      <c r="BC77" s="216"/>
      <c r="BD77" s="217"/>
    </row>
    <row r="78" spans="1:56" ht="39.950000000000003" customHeight="1" x14ac:dyDescent="0.4">
      <c r="A78" s="71"/>
      <c r="B78" s="86">
        <f t="shared" si="3"/>
        <v>60</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5"/>
        <v>0</v>
      </c>
      <c r="AV78" s="212"/>
      <c r="AW78" s="213">
        <f>IF($AZ$3="４週",AU78/4,IF($AZ$3="暦月",AU78/($AZ$12/7),""))</f>
        <v>0</v>
      </c>
      <c r="AX78" s="214"/>
      <c r="AY78" s="215"/>
      <c r="AZ78" s="216"/>
      <c r="BA78" s="216"/>
      <c r="BB78" s="216"/>
      <c r="BC78" s="216"/>
      <c r="BD78" s="217"/>
    </row>
    <row r="79" spans="1:56" ht="39.950000000000003" customHeight="1" x14ac:dyDescent="0.4">
      <c r="A79" s="71"/>
      <c r="B79" s="86">
        <f t="shared" si="3"/>
        <v>61</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5"/>
        <v>0</v>
      </c>
      <c r="AV79" s="212"/>
      <c r="AW79" s="213">
        <f>IF($AZ$3="４週",AU79/4,IF($AZ$3="暦月",AU79/($AZ$12/7),""))</f>
        <v>0</v>
      </c>
      <c r="AX79" s="214"/>
      <c r="AY79" s="215"/>
      <c r="AZ79" s="216"/>
      <c r="BA79" s="216"/>
      <c r="BB79" s="216"/>
      <c r="BC79" s="216"/>
      <c r="BD79" s="217"/>
    </row>
    <row r="80" spans="1:56" ht="39.950000000000003" customHeight="1" x14ac:dyDescent="0.4">
      <c r="A80" s="71"/>
      <c r="B80" s="86">
        <f t="shared" si="3"/>
        <v>62</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5"/>
        <v>0</v>
      </c>
      <c r="AV80" s="212"/>
      <c r="AW80" s="213">
        <f>IF($AZ$3="４週",AU80/4,IF($AZ$3="暦月",AU80/($AZ$12/7),""))</f>
        <v>0</v>
      </c>
      <c r="AX80" s="214"/>
      <c r="AY80" s="215"/>
      <c r="AZ80" s="216"/>
      <c r="BA80" s="216"/>
      <c r="BB80" s="216"/>
      <c r="BC80" s="216"/>
      <c r="BD80" s="217"/>
    </row>
    <row r="81" spans="1:56" ht="39.950000000000003" customHeight="1" x14ac:dyDescent="0.4">
      <c r="A81" s="71"/>
      <c r="B81" s="86">
        <f t="shared" si="3"/>
        <v>63</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5"/>
        <v>0</v>
      </c>
      <c r="AV81" s="212"/>
      <c r="AW81" s="213">
        <f>IF($AZ$3="４週",AU81/4,IF($AZ$3="暦月",AU81/($AZ$12/7),""))</f>
        <v>0</v>
      </c>
      <c r="AX81" s="214"/>
      <c r="AY81" s="215"/>
      <c r="AZ81" s="216"/>
      <c r="BA81" s="216"/>
      <c r="BB81" s="216"/>
      <c r="BC81" s="216"/>
      <c r="BD81" s="217"/>
    </row>
    <row r="82" spans="1:56" ht="39.950000000000003" customHeight="1" x14ac:dyDescent="0.4">
      <c r="A82" s="71"/>
      <c r="B82" s="86">
        <f t="shared" si="3"/>
        <v>64</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5"/>
        <v>0</v>
      </c>
      <c r="AV82" s="212"/>
      <c r="AW82" s="213">
        <f>IF($AZ$3="４週",AU82/4,IF($AZ$3="暦月",AU82/($AZ$12/7),""))</f>
        <v>0</v>
      </c>
      <c r="AX82" s="214"/>
      <c r="AY82" s="215"/>
      <c r="AZ82" s="216"/>
      <c r="BA82" s="216"/>
      <c r="BB82" s="216"/>
      <c r="BC82" s="216"/>
      <c r="BD82" s="217"/>
    </row>
    <row r="83" spans="1:56" ht="39.950000000000003" customHeight="1" x14ac:dyDescent="0.4">
      <c r="A83" s="71"/>
      <c r="B83" s="86">
        <f t="shared" si="3"/>
        <v>65</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5"/>
        <v>0</v>
      </c>
      <c r="AV83" s="212"/>
      <c r="AW83" s="213">
        <f>IF($AZ$3="４週",AU83/4,IF($AZ$3="暦月",AU83/($AZ$12/7),""))</f>
        <v>0</v>
      </c>
      <c r="AX83" s="214"/>
      <c r="AY83" s="215"/>
      <c r="AZ83" s="216"/>
      <c r="BA83" s="216"/>
      <c r="BB83" s="216"/>
      <c r="BC83" s="216"/>
      <c r="BD83" s="217"/>
    </row>
    <row r="84" spans="1:56" ht="39.950000000000003" customHeight="1" x14ac:dyDescent="0.4">
      <c r="A84" s="71"/>
      <c r="B84" s="86">
        <f t="shared" si="3"/>
        <v>66</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5"/>
        <v>0</v>
      </c>
      <c r="AV84" s="212"/>
      <c r="AW84" s="213">
        <f>IF($AZ$3="４週",AU84/4,IF($AZ$3="暦月",AU84/($AZ$12/7),""))</f>
        <v>0</v>
      </c>
      <c r="AX84" s="214"/>
      <c r="AY84" s="215"/>
      <c r="AZ84" s="216"/>
      <c r="BA84" s="216"/>
      <c r="BB84" s="216"/>
      <c r="BC84" s="216"/>
      <c r="BD84" s="217"/>
    </row>
    <row r="85" spans="1:56" ht="39.950000000000003" customHeight="1" x14ac:dyDescent="0.4">
      <c r="A85" s="71"/>
      <c r="B85" s="86">
        <f t="shared" si="3"/>
        <v>67</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5"/>
        <v>0</v>
      </c>
      <c r="AV85" s="212"/>
      <c r="AW85" s="213">
        <f>IF($AZ$3="４週",AU85/4,IF($AZ$3="暦月",AU85/($AZ$12/7),""))</f>
        <v>0</v>
      </c>
      <c r="AX85" s="214"/>
      <c r="AY85" s="215"/>
      <c r="AZ85" s="216"/>
      <c r="BA85" s="216"/>
      <c r="BB85" s="216"/>
      <c r="BC85" s="216"/>
      <c r="BD85" s="217"/>
    </row>
    <row r="86" spans="1:56" ht="39.950000000000003" customHeight="1" x14ac:dyDescent="0.4">
      <c r="A86" s="71"/>
      <c r="B86" s="86">
        <f t="shared" si="3"/>
        <v>68</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5"/>
        <v>0</v>
      </c>
      <c r="AV86" s="212"/>
      <c r="AW86" s="213">
        <f>IF($AZ$3="４週",AU86/4,IF($AZ$3="暦月",AU86/($AZ$12/7),""))</f>
        <v>0</v>
      </c>
      <c r="AX86" s="214"/>
      <c r="AY86" s="215"/>
      <c r="AZ86" s="216"/>
      <c r="BA86" s="216"/>
      <c r="BB86" s="216"/>
      <c r="BC86" s="216"/>
      <c r="BD86" s="217"/>
    </row>
    <row r="87" spans="1:56" ht="39.950000000000003" customHeight="1" x14ac:dyDescent="0.4">
      <c r="A87" s="71"/>
      <c r="B87" s="86">
        <f t="shared" si="3"/>
        <v>69</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5"/>
        <v>0</v>
      </c>
      <c r="AV87" s="212"/>
      <c r="AW87" s="213">
        <f>IF($AZ$3="４週",AU87/4,IF($AZ$3="暦月",AU87/($AZ$12/7),""))</f>
        <v>0</v>
      </c>
      <c r="AX87" s="214"/>
      <c r="AY87" s="215"/>
      <c r="AZ87" s="216"/>
      <c r="BA87" s="216"/>
      <c r="BB87" s="216"/>
      <c r="BC87" s="216"/>
      <c r="BD87" s="217"/>
    </row>
    <row r="88" spans="1:56" ht="39.950000000000003" customHeight="1" x14ac:dyDescent="0.4">
      <c r="A88" s="71"/>
      <c r="B88" s="86">
        <f t="shared" si="3"/>
        <v>70</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5"/>
        <v>0</v>
      </c>
      <c r="AV88" s="212"/>
      <c r="AW88" s="213">
        <f>IF($AZ$3="４週",AU88/4,IF($AZ$3="暦月",AU88/($AZ$12/7),""))</f>
        <v>0</v>
      </c>
      <c r="AX88" s="214"/>
      <c r="AY88" s="215"/>
      <c r="AZ88" s="216"/>
      <c r="BA88" s="216"/>
      <c r="BB88" s="216"/>
      <c r="BC88" s="216"/>
      <c r="BD88" s="217"/>
    </row>
    <row r="89" spans="1:56" ht="39.950000000000003" customHeight="1" x14ac:dyDescent="0.4">
      <c r="A89" s="71"/>
      <c r="B89" s="86">
        <f t="shared" si="3"/>
        <v>71</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5"/>
        <v>0</v>
      </c>
      <c r="AV89" s="212"/>
      <c r="AW89" s="213">
        <f>IF($AZ$3="４週",AU89/4,IF($AZ$3="暦月",AU89/($AZ$12/7),""))</f>
        <v>0</v>
      </c>
      <c r="AX89" s="214"/>
      <c r="AY89" s="215"/>
      <c r="AZ89" s="216"/>
      <c r="BA89" s="216"/>
      <c r="BB89" s="216"/>
      <c r="BC89" s="216"/>
      <c r="BD89" s="217"/>
    </row>
    <row r="90" spans="1:56" ht="39.950000000000003" customHeight="1" x14ac:dyDescent="0.4">
      <c r="A90" s="71"/>
      <c r="B90" s="86">
        <f t="shared" si="3"/>
        <v>72</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5"/>
        <v>0</v>
      </c>
      <c r="AV90" s="212"/>
      <c r="AW90" s="213">
        <f>IF($AZ$3="４週",AU90/4,IF($AZ$3="暦月",AU90/($AZ$12/7),""))</f>
        <v>0</v>
      </c>
      <c r="AX90" s="214"/>
      <c r="AY90" s="215"/>
      <c r="AZ90" s="216"/>
      <c r="BA90" s="216"/>
      <c r="BB90" s="216"/>
      <c r="BC90" s="216"/>
      <c r="BD90" s="217"/>
    </row>
    <row r="91" spans="1:56" ht="39.950000000000003" customHeight="1" x14ac:dyDescent="0.4">
      <c r="A91" s="71"/>
      <c r="B91" s="86">
        <f t="shared" si="3"/>
        <v>73</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5"/>
        <v>0</v>
      </c>
      <c r="AV91" s="212"/>
      <c r="AW91" s="213">
        <f>IF($AZ$3="４週",AU91/4,IF($AZ$3="暦月",AU91/($AZ$12/7),""))</f>
        <v>0</v>
      </c>
      <c r="AX91" s="214"/>
      <c r="AY91" s="215"/>
      <c r="AZ91" s="216"/>
      <c r="BA91" s="216"/>
      <c r="BB91" s="216"/>
      <c r="BC91" s="216"/>
      <c r="BD91" s="217"/>
    </row>
    <row r="92" spans="1:56" ht="39.950000000000003" customHeight="1" x14ac:dyDescent="0.4">
      <c r="A92" s="71"/>
      <c r="B92" s="86">
        <f t="shared" si="3"/>
        <v>74</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5"/>
        <v>0</v>
      </c>
      <c r="AV92" s="212"/>
      <c r="AW92" s="213">
        <f>IF($AZ$3="４週",AU92/4,IF($AZ$3="暦月",AU92/($AZ$12/7),""))</f>
        <v>0</v>
      </c>
      <c r="AX92" s="214"/>
      <c r="AY92" s="215"/>
      <c r="AZ92" s="216"/>
      <c r="BA92" s="216"/>
      <c r="BB92" s="216"/>
      <c r="BC92" s="216"/>
      <c r="BD92" s="217"/>
    </row>
    <row r="93" spans="1:56" ht="39.950000000000003" customHeight="1" x14ac:dyDescent="0.4">
      <c r="A93" s="71"/>
      <c r="B93" s="86">
        <f t="shared" si="3"/>
        <v>75</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5"/>
        <v>0</v>
      </c>
      <c r="AV93" s="212"/>
      <c r="AW93" s="213">
        <f>IF($AZ$3="４週",AU93/4,IF($AZ$3="暦月",AU93/($AZ$12/7),""))</f>
        <v>0</v>
      </c>
      <c r="AX93" s="214"/>
      <c r="AY93" s="215"/>
      <c r="AZ93" s="216"/>
      <c r="BA93" s="216"/>
      <c r="BB93" s="216"/>
      <c r="BC93" s="216"/>
      <c r="BD93" s="217"/>
    </row>
    <row r="94" spans="1:56" ht="39.950000000000003" customHeight="1" x14ac:dyDescent="0.4">
      <c r="A94" s="71"/>
      <c r="B94" s="86">
        <f t="shared" si="3"/>
        <v>76</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5"/>
        <v>0</v>
      </c>
      <c r="AV94" s="212"/>
      <c r="AW94" s="213">
        <f>IF($AZ$3="４週",AU94/4,IF($AZ$3="暦月",AU94/($AZ$12/7),""))</f>
        <v>0</v>
      </c>
      <c r="AX94" s="214"/>
      <c r="AY94" s="215"/>
      <c r="AZ94" s="216"/>
      <c r="BA94" s="216"/>
      <c r="BB94" s="216"/>
      <c r="BC94" s="216"/>
      <c r="BD94" s="217"/>
    </row>
    <row r="95" spans="1:56" ht="39.950000000000003" customHeight="1" x14ac:dyDescent="0.4">
      <c r="A95" s="71"/>
      <c r="B95" s="86">
        <f t="shared" si="3"/>
        <v>77</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5"/>
        <v>0</v>
      </c>
      <c r="AV95" s="212"/>
      <c r="AW95" s="213">
        <f>IF($AZ$3="４週",AU95/4,IF($AZ$3="暦月",AU95/($AZ$12/7),""))</f>
        <v>0</v>
      </c>
      <c r="AX95" s="214"/>
      <c r="AY95" s="215"/>
      <c r="AZ95" s="216"/>
      <c r="BA95" s="216"/>
      <c r="BB95" s="216"/>
      <c r="BC95" s="216"/>
      <c r="BD95" s="217"/>
    </row>
    <row r="96" spans="1:56" ht="39.950000000000003" customHeight="1" x14ac:dyDescent="0.4">
      <c r="A96" s="71"/>
      <c r="B96" s="86">
        <f t="shared" si="3"/>
        <v>78</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si="5"/>
        <v>0</v>
      </c>
      <c r="AV96" s="212"/>
      <c r="AW96" s="213">
        <f>IF($AZ$3="４週",AU96/4,IF($AZ$3="暦月",AU96/($AZ$12/7),""))</f>
        <v>0</v>
      </c>
      <c r="AX96" s="214"/>
      <c r="AY96" s="215"/>
      <c r="AZ96" s="216"/>
      <c r="BA96" s="216"/>
      <c r="BB96" s="216"/>
      <c r="BC96" s="216"/>
      <c r="BD96" s="217"/>
    </row>
    <row r="97" spans="1:56" ht="39.950000000000003" customHeight="1" x14ac:dyDescent="0.4">
      <c r="A97" s="71"/>
      <c r="B97" s="86">
        <f t="shared" si="3"/>
        <v>79</v>
      </c>
      <c r="C97" s="201"/>
      <c r="D97" s="202"/>
      <c r="E97" s="203"/>
      <c r="F97" s="204"/>
      <c r="G97" s="205"/>
      <c r="H97" s="206"/>
      <c r="I97" s="206"/>
      <c r="J97" s="206"/>
      <c r="K97" s="207"/>
      <c r="L97" s="208"/>
      <c r="M97" s="209"/>
      <c r="N97" s="209"/>
      <c r="O97" s="210"/>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11">
        <f t="shared" si="5"/>
        <v>0</v>
      </c>
      <c r="AV97" s="212"/>
      <c r="AW97" s="213">
        <f>IF($AZ$3="４週",AU97/4,IF($AZ$3="暦月",AU97/($AZ$12/7),""))</f>
        <v>0</v>
      </c>
      <c r="AX97" s="214"/>
      <c r="AY97" s="215"/>
      <c r="AZ97" s="216"/>
      <c r="BA97" s="216"/>
      <c r="BB97" s="216"/>
      <c r="BC97" s="216"/>
      <c r="BD97" s="217"/>
    </row>
    <row r="98" spans="1:56" ht="39.950000000000003" customHeight="1" x14ac:dyDescent="0.4">
      <c r="A98" s="71"/>
      <c r="B98" s="86">
        <f t="shared" si="3"/>
        <v>80</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5"/>
        <v>0</v>
      </c>
      <c r="AV98" s="212"/>
      <c r="AW98" s="213">
        <f>IF($AZ$3="４週",AU98/4,IF($AZ$3="暦月",AU98/($AZ$12/7),""))</f>
        <v>0</v>
      </c>
      <c r="AX98" s="214"/>
      <c r="AY98" s="215"/>
      <c r="AZ98" s="216"/>
      <c r="BA98" s="216"/>
      <c r="BB98" s="216"/>
      <c r="BC98" s="216"/>
      <c r="BD98" s="217"/>
    </row>
    <row r="99" spans="1:56" ht="39.950000000000003" customHeight="1" x14ac:dyDescent="0.4">
      <c r="A99" s="71"/>
      <c r="B99" s="86">
        <f t="shared" si="3"/>
        <v>81</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5"/>
        <v>0</v>
      </c>
      <c r="AV99" s="212"/>
      <c r="AW99" s="213">
        <f>IF($AZ$3="４週",AU99/4,IF($AZ$3="暦月",AU99/($AZ$12/7),""))</f>
        <v>0</v>
      </c>
      <c r="AX99" s="214"/>
      <c r="AY99" s="215"/>
      <c r="AZ99" s="216"/>
      <c r="BA99" s="216"/>
      <c r="BB99" s="216"/>
      <c r="BC99" s="216"/>
      <c r="BD99" s="217"/>
    </row>
    <row r="100" spans="1:56" ht="39.950000000000003" customHeight="1" x14ac:dyDescent="0.4">
      <c r="A100" s="71"/>
      <c r="B100" s="86">
        <f t="shared" ref="B100:B118" si="6">B99+1</f>
        <v>82</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5"/>
        <v>0</v>
      </c>
      <c r="AV100" s="212"/>
      <c r="AW100" s="213">
        <f>IF($AZ$3="４週",AU100/4,IF($AZ$3="暦月",AU100/($AZ$12/7),""))</f>
        <v>0</v>
      </c>
      <c r="AX100" s="214"/>
      <c r="AY100" s="215"/>
      <c r="AZ100" s="216"/>
      <c r="BA100" s="216"/>
      <c r="BB100" s="216"/>
      <c r="BC100" s="216"/>
      <c r="BD100" s="217"/>
    </row>
    <row r="101" spans="1:56" ht="39.950000000000003" customHeight="1" x14ac:dyDescent="0.4">
      <c r="A101" s="71"/>
      <c r="B101" s="86">
        <f t="shared" si="6"/>
        <v>83</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ref="AU101:AU117" si="7">IF($AZ$3="４週",SUM(P101:AQ101),IF($AZ$3="暦月",SUM(P101:AT101),""))</f>
        <v>0</v>
      </c>
      <c r="AV101" s="212"/>
      <c r="AW101" s="213">
        <f>IF($AZ$3="４週",AU101/4,IF($AZ$3="暦月",AU101/($AZ$12/7),""))</f>
        <v>0</v>
      </c>
      <c r="AX101" s="214"/>
      <c r="AY101" s="215"/>
      <c r="AZ101" s="216"/>
      <c r="BA101" s="216"/>
      <c r="BB101" s="216"/>
      <c r="BC101" s="216"/>
      <c r="BD101" s="217"/>
    </row>
    <row r="102" spans="1:56" ht="39.950000000000003" customHeight="1" x14ac:dyDescent="0.4">
      <c r="A102" s="71"/>
      <c r="B102" s="86">
        <f t="shared" si="6"/>
        <v>84</v>
      </c>
      <c r="C102" s="201"/>
      <c r="D102" s="202"/>
      <c r="E102" s="203"/>
      <c r="F102" s="204"/>
      <c r="G102" s="205"/>
      <c r="H102" s="206"/>
      <c r="I102" s="206"/>
      <c r="J102" s="206"/>
      <c r="K102" s="207"/>
      <c r="L102" s="208"/>
      <c r="M102" s="209"/>
      <c r="N102" s="209"/>
      <c r="O102" s="210"/>
      <c r="P102" s="140"/>
      <c r="Q102" s="141"/>
      <c r="R102" s="141"/>
      <c r="S102" s="141"/>
      <c r="T102" s="141"/>
      <c r="U102" s="141"/>
      <c r="V102" s="142"/>
      <c r="W102" s="140"/>
      <c r="X102" s="141"/>
      <c r="Y102" s="141"/>
      <c r="Z102" s="141"/>
      <c r="AA102" s="141"/>
      <c r="AB102" s="141"/>
      <c r="AC102" s="142"/>
      <c r="AD102" s="140"/>
      <c r="AE102" s="141"/>
      <c r="AF102" s="141"/>
      <c r="AG102" s="141"/>
      <c r="AH102" s="141"/>
      <c r="AI102" s="141"/>
      <c r="AJ102" s="142"/>
      <c r="AK102" s="140"/>
      <c r="AL102" s="141"/>
      <c r="AM102" s="141"/>
      <c r="AN102" s="141"/>
      <c r="AO102" s="141"/>
      <c r="AP102" s="141"/>
      <c r="AQ102" s="142"/>
      <c r="AR102" s="140"/>
      <c r="AS102" s="141"/>
      <c r="AT102" s="142"/>
      <c r="AU102" s="211">
        <f t="shared" si="7"/>
        <v>0</v>
      </c>
      <c r="AV102" s="212"/>
      <c r="AW102" s="213">
        <f>IF($AZ$3="４週",AU102/4,IF($AZ$3="暦月",AU102/($AZ$12/7),""))</f>
        <v>0</v>
      </c>
      <c r="AX102" s="214"/>
      <c r="AY102" s="215"/>
      <c r="AZ102" s="216"/>
      <c r="BA102" s="216"/>
      <c r="BB102" s="216"/>
      <c r="BC102" s="216"/>
      <c r="BD102" s="217"/>
    </row>
    <row r="103" spans="1:56" ht="39.950000000000003" customHeight="1" x14ac:dyDescent="0.4">
      <c r="A103" s="71"/>
      <c r="B103" s="86">
        <f t="shared" si="6"/>
        <v>85</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7"/>
        <v>0</v>
      </c>
      <c r="AV103" s="212"/>
      <c r="AW103" s="213">
        <f>IF($AZ$3="４週",AU103/4,IF($AZ$3="暦月",AU103/($AZ$12/7),""))</f>
        <v>0</v>
      </c>
      <c r="AX103" s="214"/>
      <c r="AY103" s="215"/>
      <c r="AZ103" s="216"/>
      <c r="BA103" s="216"/>
      <c r="BB103" s="216"/>
      <c r="BC103" s="216"/>
      <c r="BD103" s="217"/>
    </row>
    <row r="104" spans="1:56" ht="39.950000000000003" customHeight="1" x14ac:dyDescent="0.4">
      <c r="A104" s="71"/>
      <c r="B104" s="86">
        <f t="shared" si="6"/>
        <v>86</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7"/>
        <v>0</v>
      </c>
      <c r="AV104" s="212"/>
      <c r="AW104" s="213">
        <f>IF($AZ$3="４週",AU104/4,IF($AZ$3="暦月",AU104/($AZ$12/7),""))</f>
        <v>0</v>
      </c>
      <c r="AX104" s="214"/>
      <c r="AY104" s="215"/>
      <c r="AZ104" s="216"/>
      <c r="BA104" s="216"/>
      <c r="BB104" s="216"/>
      <c r="BC104" s="216"/>
      <c r="BD104" s="217"/>
    </row>
    <row r="105" spans="1:56" ht="39.950000000000003" customHeight="1" x14ac:dyDescent="0.4">
      <c r="A105" s="71"/>
      <c r="B105" s="86">
        <f t="shared" si="6"/>
        <v>87</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7"/>
        <v>0</v>
      </c>
      <c r="AV105" s="212"/>
      <c r="AW105" s="213">
        <f>IF($AZ$3="４週",AU105/4,IF($AZ$3="暦月",AU105/($AZ$12/7),""))</f>
        <v>0</v>
      </c>
      <c r="AX105" s="214"/>
      <c r="AY105" s="215"/>
      <c r="AZ105" s="216"/>
      <c r="BA105" s="216"/>
      <c r="BB105" s="216"/>
      <c r="BC105" s="216"/>
      <c r="BD105" s="217"/>
    </row>
    <row r="106" spans="1:56" ht="39.950000000000003" customHeight="1" x14ac:dyDescent="0.4">
      <c r="A106" s="71"/>
      <c r="B106" s="86">
        <f t="shared" si="6"/>
        <v>88</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7"/>
        <v>0</v>
      </c>
      <c r="AV106" s="212"/>
      <c r="AW106" s="213">
        <f>IF($AZ$3="４週",AU106/4,IF($AZ$3="暦月",AU106/($AZ$12/7),""))</f>
        <v>0</v>
      </c>
      <c r="AX106" s="214"/>
      <c r="AY106" s="215"/>
      <c r="AZ106" s="216"/>
      <c r="BA106" s="216"/>
      <c r="BB106" s="216"/>
      <c r="BC106" s="216"/>
      <c r="BD106" s="217"/>
    </row>
    <row r="107" spans="1:56" ht="39.950000000000003" customHeight="1" x14ac:dyDescent="0.4">
      <c r="A107" s="71"/>
      <c r="B107" s="86">
        <f t="shared" si="6"/>
        <v>89</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7"/>
        <v>0</v>
      </c>
      <c r="AV107" s="212"/>
      <c r="AW107" s="213">
        <f>IF($AZ$3="４週",AU107/4,IF($AZ$3="暦月",AU107/($AZ$12/7),""))</f>
        <v>0</v>
      </c>
      <c r="AX107" s="214"/>
      <c r="AY107" s="215"/>
      <c r="AZ107" s="216"/>
      <c r="BA107" s="216"/>
      <c r="BB107" s="216"/>
      <c r="BC107" s="216"/>
      <c r="BD107" s="217"/>
    </row>
    <row r="108" spans="1:56" ht="39.950000000000003" customHeight="1" x14ac:dyDescent="0.4">
      <c r="A108" s="71"/>
      <c r="B108" s="86">
        <f t="shared" si="6"/>
        <v>90</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7"/>
        <v>0</v>
      </c>
      <c r="AV108" s="212"/>
      <c r="AW108" s="213">
        <f>IF($AZ$3="４週",AU108/4,IF($AZ$3="暦月",AU108/($AZ$12/7),""))</f>
        <v>0</v>
      </c>
      <c r="AX108" s="214"/>
      <c r="AY108" s="215"/>
      <c r="AZ108" s="216"/>
      <c r="BA108" s="216"/>
      <c r="BB108" s="216"/>
      <c r="BC108" s="216"/>
      <c r="BD108" s="217"/>
    </row>
    <row r="109" spans="1:56" ht="39.950000000000003" customHeight="1" x14ac:dyDescent="0.4">
      <c r="A109" s="71"/>
      <c r="B109" s="86">
        <f t="shared" si="6"/>
        <v>91</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7"/>
        <v>0</v>
      </c>
      <c r="AV109" s="212"/>
      <c r="AW109" s="213">
        <f>IF($AZ$3="４週",AU109/4,IF($AZ$3="暦月",AU109/($AZ$12/7),""))</f>
        <v>0</v>
      </c>
      <c r="AX109" s="214"/>
      <c r="AY109" s="215"/>
      <c r="AZ109" s="216"/>
      <c r="BA109" s="216"/>
      <c r="BB109" s="216"/>
      <c r="BC109" s="216"/>
      <c r="BD109" s="217"/>
    </row>
    <row r="110" spans="1:56" ht="39.950000000000003" customHeight="1" x14ac:dyDescent="0.4">
      <c r="A110" s="71"/>
      <c r="B110" s="86">
        <f t="shared" si="6"/>
        <v>92</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7"/>
        <v>0</v>
      </c>
      <c r="AV110" s="212"/>
      <c r="AW110" s="213">
        <f>IF($AZ$3="４週",AU110/4,IF($AZ$3="暦月",AU110/($AZ$12/7),""))</f>
        <v>0</v>
      </c>
      <c r="AX110" s="214"/>
      <c r="AY110" s="215"/>
      <c r="AZ110" s="216"/>
      <c r="BA110" s="216"/>
      <c r="BB110" s="216"/>
      <c r="BC110" s="216"/>
      <c r="BD110" s="217"/>
    </row>
    <row r="111" spans="1:56" ht="39.950000000000003" customHeight="1" x14ac:dyDescent="0.4">
      <c r="A111" s="71"/>
      <c r="B111" s="86">
        <f t="shared" si="6"/>
        <v>93</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7"/>
        <v>0</v>
      </c>
      <c r="AV111" s="212"/>
      <c r="AW111" s="213">
        <f>IF($AZ$3="４週",AU111/4,IF($AZ$3="暦月",AU111/($AZ$12/7),""))</f>
        <v>0</v>
      </c>
      <c r="AX111" s="214"/>
      <c r="AY111" s="215"/>
      <c r="AZ111" s="216"/>
      <c r="BA111" s="216"/>
      <c r="BB111" s="216"/>
      <c r="BC111" s="216"/>
      <c r="BD111" s="217"/>
    </row>
    <row r="112" spans="1:56" ht="39.950000000000003" customHeight="1" x14ac:dyDescent="0.4">
      <c r="A112" s="71"/>
      <c r="B112" s="86">
        <f t="shared" si="6"/>
        <v>94</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7"/>
        <v>0</v>
      </c>
      <c r="AV112" s="212"/>
      <c r="AW112" s="213">
        <f>IF($AZ$3="４週",AU112/4,IF($AZ$3="暦月",AU112/($AZ$12/7),""))</f>
        <v>0</v>
      </c>
      <c r="AX112" s="214"/>
      <c r="AY112" s="215"/>
      <c r="AZ112" s="216"/>
      <c r="BA112" s="216"/>
      <c r="BB112" s="216"/>
      <c r="BC112" s="216"/>
      <c r="BD112" s="217"/>
    </row>
    <row r="113" spans="1:56" ht="39.950000000000003" customHeight="1" x14ac:dyDescent="0.4">
      <c r="A113" s="71"/>
      <c r="B113" s="86">
        <f t="shared" si="6"/>
        <v>95</v>
      </c>
      <c r="C113" s="201"/>
      <c r="D113" s="202"/>
      <c r="E113" s="203"/>
      <c r="F113" s="204"/>
      <c r="G113" s="205"/>
      <c r="H113" s="206"/>
      <c r="I113" s="206"/>
      <c r="J113" s="206"/>
      <c r="K113" s="207"/>
      <c r="L113" s="208"/>
      <c r="M113" s="209"/>
      <c r="N113" s="209"/>
      <c r="O113" s="210"/>
      <c r="P113" s="134"/>
      <c r="Q113" s="135"/>
      <c r="R113" s="135"/>
      <c r="S113" s="135"/>
      <c r="T113" s="135"/>
      <c r="U113" s="135"/>
      <c r="V113" s="136"/>
      <c r="W113" s="134"/>
      <c r="X113" s="135"/>
      <c r="Y113" s="135"/>
      <c r="Z113" s="135"/>
      <c r="AA113" s="135"/>
      <c r="AB113" s="135"/>
      <c r="AC113" s="136"/>
      <c r="AD113" s="134"/>
      <c r="AE113" s="135"/>
      <c r="AF113" s="135"/>
      <c r="AG113" s="135"/>
      <c r="AH113" s="135"/>
      <c r="AI113" s="135"/>
      <c r="AJ113" s="136"/>
      <c r="AK113" s="134"/>
      <c r="AL113" s="135"/>
      <c r="AM113" s="135"/>
      <c r="AN113" s="135"/>
      <c r="AO113" s="135"/>
      <c r="AP113" s="135"/>
      <c r="AQ113" s="136"/>
      <c r="AR113" s="134"/>
      <c r="AS113" s="135"/>
      <c r="AT113" s="136"/>
      <c r="AU113" s="211">
        <f t="shared" si="7"/>
        <v>0</v>
      </c>
      <c r="AV113" s="212"/>
      <c r="AW113" s="213">
        <f>IF($AZ$3="４週",AU113/4,IF($AZ$3="暦月",AU113/($AZ$12/7),""))</f>
        <v>0</v>
      </c>
      <c r="AX113" s="214"/>
      <c r="AY113" s="215"/>
      <c r="AZ113" s="216"/>
      <c r="BA113" s="216"/>
      <c r="BB113" s="216"/>
      <c r="BC113" s="216"/>
      <c r="BD113" s="217"/>
    </row>
    <row r="114" spans="1:56" ht="39.950000000000003" customHeight="1" x14ac:dyDescent="0.4">
      <c r="A114" s="71"/>
      <c r="B114" s="86">
        <f t="shared" si="6"/>
        <v>96</v>
      </c>
      <c r="C114" s="201"/>
      <c r="D114" s="202"/>
      <c r="E114" s="203"/>
      <c r="F114" s="204"/>
      <c r="G114" s="205"/>
      <c r="H114" s="206"/>
      <c r="I114" s="206"/>
      <c r="J114" s="206"/>
      <c r="K114" s="207"/>
      <c r="L114" s="208"/>
      <c r="M114" s="209"/>
      <c r="N114" s="209"/>
      <c r="O114" s="210"/>
      <c r="P114" s="134"/>
      <c r="Q114" s="135"/>
      <c r="R114" s="135"/>
      <c r="S114" s="135"/>
      <c r="T114" s="135"/>
      <c r="U114" s="135"/>
      <c r="V114" s="136"/>
      <c r="W114" s="134"/>
      <c r="X114" s="135"/>
      <c r="Y114" s="135"/>
      <c r="Z114" s="135"/>
      <c r="AA114" s="135"/>
      <c r="AB114" s="135"/>
      <c r="AC114" s="136"/>
      <c r="AD114" s="134"/>
      <c r="AE114" s="135"/>
      <c r="AF114" s="135"/>
      <c r="AG114" s="135"/>
      <c r="AH114" s="135"/>
      <c r="AI114" s="135"/>
      <c r="AJ114" s="136"/>
      <c r="AK114" s="134"/>
      <c r="AL114" s="135"/>
      <c r="AM114" s="135"/>
      <c r="AN114" s="135"/>
      <c r="AO114" s="135"/>
      <c r="AP114" s="135"/>
      <c r="AQ114" s="136"/>
      <c r="AR114" s="134"/>
      <c r="AS114" s="135"/>
      <c r="AT114" s="136"/>
      <c r="AU114" s="211">
        <f t="shared" si="7"/>
        <v>0</v>
      </c>
      <c r="AV114" s="212"/>
      <c r="AW114" s="213">
        <f>IF($AZ$3="４週",AU114/4,IF($AZ$3="暦月",AU114/($AZ$12/7),""))</f>
        <v>0</v>
      </c>
      <c r="AX114" s="214"/>
      <c r="AY114" s="215"/>
      <c r="AZ114" s="216"/>
      <c r="BA114" s="216"/>
      <c r="BB114" s="216"/>
      <c r="BC114" s="216"/>
      <c r="BD114" s="217"/>
    </row>
    <row r="115" spans="1:56" ht="39.950000000000003" customHeight="1" x14ac:dyDescent="0.4">
      <c r="A115" s="71"/>
      <c r="B115" s="86">
        <f t="shared" si="6"/>
        <v>97</v>
      </c>
      <c r="C115" s="201"/>
      <c r="D115" s="202"/>
      <c r="E115" s="203"/>
      <c r="F115" s="204"/>
      <c r="G115" s="205"/>
      <c r="H115" s="206"/>
      <c r="I115" s="206"/>
      <c r="J115" s="206"/>
      <c r="K115" s="207"/>
      <c r="L115" s="208"/>
      <c r="M115" s="209"/>
      <c r="N115" s="209"/>
      <c r="O115" s="210"/>
      <c r="P115" s="134"/>
      <c r="Q115" s="135"/>
      <c r="R115" s="135"/>
      <c r="S115" s="135"/>
      <c r="T115" s="135"/>
      <c r="U115" s="135"/>
      <c r="V115" s="136"/>
      <c r="W115" s="134"/>
      <c r="X115" s="135"/>
      <c r="Y115" s="135"/>
      <c r="Z115" s="135"/>
      <c r="AA115" s="135"/>
      <c r="AB115" s="135"/>
      <c r="AC115" s="136"/>
      <c r="AD115" s="134"/>
      <c r="AE115" s="135"/>
      <c r="AF115" s="135"/>
      <c r="AG115" s="135"/>
      <c r="AH115" s="135"/>
      <c r="AI115" s="135"/>
      <c r="AJ115" s="136"/>
      <c r="AK115" s="134"/>
      <c r="AL115" s="135"/>
      <c r="AM115" s="135"/>
      <c r="AN115" s="135"/>
      <c r="AO115" s="135"/>
      <c r="AP115" s="135"/>
      <c r="AQ115" s="136"/>
      <c r="AR115" s="134"/>
      <c r="AS115" s="135"/>
      <c r="AT115" s="136"/>
      <c r="AU115" s="211">
        <f t="shared" si="7"/>
        <v>0</v>
      </c>
      <c r="AV115" s="212"/>
      <c r="AW115" s="213">
        <f>IF($AZ$3="４週",AU115/4,IF($AZ$3="暦月",AU115/($AZ$12/7),""))</f>
        <v>0</v>
      </c>
      <c r="AX115" s="214"/>
      <c r="AY115" s="215"/>
      <c r="AZ115" s="216"/>
      <c r="BA115" s="216"/>
      <c r="BB115" s="216"/>
      <c r="BC115" s="216"/>
      <c r="BD115" s="217"/>
    </row>
    <row r="116" spans="1:56" ht="39.950000000000003" customHeight="1" x14ac:dyDescent="0.4">
      <c r="A116" s="71"/>
      <c r="B116" s="86">
        <f t="shared" si="6"/>
        <v>98</v>
      </c>
      <c r="C116" s="201"/>
      <c r="D116" s="202"/>
      <c r="E116" s="203"/>
      <c r="F116" s="204"/>
      <c r="G116" s="205"/>
      <c r="H116" s="206"/>
      <c r="I116" s="206"/>
      <c r="J116" s="206"/>
      <c r="K116" s="207"/>
      <c r="L116" s="208"/>
      <c r="M116" s="209"/>
      <c r="N116" s="209"/>
      <c r="O116" s="210"/>
      <c r="P116" s="134"/>
      <c r="Q116" s="135"/>
      <c r="R116" s="135"/>
      <c r="S116" s="135"/>
      <c r="T116" s="135"/>
      <c r="U116" s="135"/>
      <c r="V116" s="136"/>
      <c r="W116" s="134"/>
      <c r="X116" s="135"/>
      <c r="Y116" s="135"/>
      <c r="Z116" s="135"/>
      <c r="AA116" s="135"/>
      <c r="AB116" s="135"/>
      <c r="AC116" s="136"/>
      <c r="AD116" s="134"/>
      <c r="AE116" s="135"/>
      <c r="AF116" s="135"/>
      <c r="AG116" s="135"/>
      <c r="AH116" s="135"/>
      <c r="AI116" s="135"/>
      <c r="AJ116" s="136"/>
      <c r="AK116" s="134"/>
      <c r="AL116" s="135"/>
      <c r="AM116" s="135"/>
      <c r="AN116" s="135"/>
      <c r="AO116" s="135"/>
      <c r="AP116" s="135"/>
      <c r="AQ116" s="136"/>
      <c r="AR116" s="134"/>
      <c r="AS116" s="135"/>
      <c r="AT116" s="136"/>
      <c r="AU116" s="211">
        <f t="shared" si="7"/>
        <v>0</v>
      </c>
      <c r="AV116" s="212"/>
      <c r="AW116" s="213">
        <f>IF($AZ$3="４週",AU116/4,IF($AZ$3="暦月",AU116/($AZ$12/7),""))</f>
        <v>0</v>
      </c>
      <c r="AX116" s="214"/>
      <c r="AY116" s="215"/>
      <c r="AZ116" s="216"/>
      <c r="BA116" s="216"/>
      <c r="BB116" s="216"/>
      <c r="BC116" s="216"/>
      <c r="BD116" s="217"/>
    </row>
    <row r="117" spans="1:56" ht="39.950000000000003" customHeight="1" x14ac:dyDescent="0.4">
      <c r="A117" s="71"/>
      <c r="B117" s="86">
        <f t="shared" si="6"/>
        <v>99</v>
      </c>
      <c r="C117" s="201"/>
      <c r="D117" s="202"/>
      <c r="E117" s="203"/>
      <c r="F117" s="204"/>
      <c r="G117" s="205"/>
      <c r="H117" s="206"/>
      <c r="I117" s="206"/>
      <c r="J117" s="206"/>
      <c r="K117" s="207"/>
      <c r="L117" s="208"/>
      <c r="M117" s="209"/>
      <c r="N117" s="209"/>
      <c r="O117" s="210"/>
      <c r="P117" s="134"/>
      <c r="Q117" s="135"/>
      <c r="R117" s="135"/>
      <c r="S117" s="135"/>
      <c r="T117" s="135"/>
      <c r="U117" s="135"/>
      <c r="V117" s="136"/>
      <c r="W117" s="134"/>
      <c r="X117" s="135"/>
      <c r="Y117" s="135"/>
      <c r="Z117" s="135"/>
      <c r="AA117" s="135"/>
      <c r="AB117" s="135"/>
      <c r="AC117" s="136"/>
      <c r="AD117" s="134"/>
      <c r="AE117" s="135"/>
      <c r="AF117" s="135"/>
      <c r="AG117" s="135"/>
      <c r="AH117" s="135"/>
      <c r="AI117" s="135"/>
      <c r="AJ117" s="136"/>
      <c r="AK117" s="134"/>
      <c r="AL117" s="135"/>
      <c r="AM117" s="135"/>
      <c r="AN117" s="135"/>
      <c r="AO117" s="135"/>
      <c r="AP117" s="135"/>
      <c r="AQ117" s="136"/>
      <c r="AR117" s="134"/>
      <c r="AS117" s="135"/>
      <c r="AT117" s="136"/>
      <c r="AU117" s="211">
        <f t="shared" si="7"/>
        <v>0</v>
      </c>
      <c r="AV117" s="212"/>
      <c r="AW117" s="213">
        <f>IF($AZ$3="４週",AU117/4,IF($AZ$3="暦月",AU117/($AZ$12/7),""))</f>
        <v>0</v>
      </c>
      <c r="AX117" s="214"/>
      <c r="AY117" s="215"/>
      <c r="AZ117" s="216"/>
      <c r="BA117" s="216"/>
      <c r="BB117" s="216"/>
      <c r="BC117" s="216"/>
      <c r="BD117" s="217"/>
    </row>
    <row r="118" spans="1:56" ht="39.950000000000003" customHeight="1" thickBot="1" x14ac:dyDescent="0.45">
      <c r="A118" s="71"/>
      <c r="B118" s="87">
        <f t="shared" si="6"/>
        <v>100</v>
      </c>
      <c r="C118" s="232"/>
      <c r="D118" s="233"/>
      <c r="E118" s="234"/>
      <c r="F118" s="235"/>
      <c r="G118" s="236"/>
      <c r="H118" s="237"/>
      <c r="I118" s="237"/>
      <c r="J118" s="237"/>
      <c r="K118" s="238"/>
      <c r="L118" s="239"/>
      <c r="M118" s="240"/>
      <c r="N118" s="240"/>
      <c r="O118" s="241"/>
      <c r="P118" s="137"/>
      <c r="Q118" s="138"/>
      <c r="R118" s="138"/>
      <c r="S118" s="138"/>
      <c r="T118" s="138"/>
      <c r="U118" s="138"/>
      <c r="V118" s="139"/>
      <c r="W118" s="137"/>
      <c r="X118" s="138"/>
      <c r="Y118" s="138"/>
      <c r="Z118" s="138"/>
      <c r="AA118" s="138"/>
      <c r="AB118" s="138"/>
      <c r="AC118" s="139"/>
      <c r="AD118" s="137"/>
      <c r="AE118" s="138"/>
      <c r="AF118" s="138"/>
      <c r="AG118" s="138"/>
      <c r="AH118" s="138"/>
      <c r="AI118" s="138"/>
      <c r="AJ118" s="139"/>
      <c r="AK118" s="137"/>
      <c r="AL118" s="138"/>
      <c r="AM118" s="138"/>
      <c r="AN118" s="138"/>
      <c r="AO118" s="138"/>
      <c r="AP118" s="138"/>
      <c r="AQ118" s="139"/>
      <c r="AR118" s="137"/>
      <c r="AS118" s="138"/>
      <c r="AT118" s="139"/>
      <c r="AU118" s="242">
        <f t="shared" si="2"/>
        <v>0</v>
      </c>
      <c r="AV118" s="243"/>
      <c r="AW118" s="244">
        <f>IF($AZ$3="４週",AU118/4,IF($AZ$3="暦月",AU118/($AZ$12/7),""))</f>
        <v>0</v>
      </c>
      <c r="AX118" s="245"/>
      <c r="AY118" s="246"/>
      <c r="AZ118" s="247"/>
      <c r="BA118" s="247"/>
      <c r="BB118" s="247"/>
      <c r="BC118" s="247"/>
      <c r="BD118" s="248"/>
    </row>
    <row r="119" spans="1:56" ht="20.25" customHeight="1" x14ac:dyDescent="0.4">
      <c r="A119" s="71"/>
      <c r="B119" s="67"/>
      <c r="C119" s="43"/>
      <c r="D119" s="97"/>
      <c r="E119" s="97"/>
      <c r="F119" s="98"/>
      <c r="G119" s="98"/>
      <c r="H119" s="98"/>
      <c r="I119" s="98"/>
      <c r="J119" s="98"/>
      <c r="K119" s="98"/>
      <c r="L119" s="98"/>
      <c r="M119" s="98"/>
      <c r="N119" s="98"/>
      <c r="O119" s="98"/>
      <c r="P119" s="98"/>
      <c r="Q119" s="98"/>
      <c r="R119" s="98"/>
      <c r="S119" s="98"/>
      <c r="T119" s="98"/>
      <c r="U119" s="98"/>
      <c r="V119" s="98"/>
      <c r="W119" s="98"/>
      <c r="X119" s="98"/>
      <c r="Y119" s="98"/>
      <c r="Z119" s="98"/>
      <c r="AA119" s="98"/>
      <c r="AB119" s="98"/>
      <c r="AC119" s="99"/>
      <c r="AD119" s="98"/>
      <c r="AE119" s="98"/>
      <c r="AF119" s="98"/>
      <c r="AG119" s="98"/>
      <c r="AH119" s="98"/>
      <c r="AI119" s="98"/>
      <c r="AJ119" s="98"/>
      <c r="AK119" s="98"/>
      <c r="AL119" s="98"/>
      <c r="AM119" s="98"/>
      <c r="AN119" s="98"/>
      <c r="AO119" s="98"/>
      <c r="AP119" s="98"/>
      <c r="AQ119" s="98"/>
      <c r="AR119" s="98"/>
      <c r="AS119" s="98"/>
      <c r="AT119" s="98"/>
      <c r="AU119" s="98"/>
      <c r="AV119" s="67"/>
      <c r="AW119" s="67"/>
      <c r="AX119" s="71"/>
      <c r="AY119" s="71"/>
      <c r="AZ119" s="71"/>
      <c r="BA119" s="71"/>
      <c r="BB119" s="71"/>
      <c r="BC119" s="71"/>
      <c r="BD119" s="71"/>
    </row>
    <row r="120" spans="1:56" ht="20.25" customHeight="1" x14ac:dyDescent="0.4">
      <c r="A120" s="71"/>
      <c r="B120" s="98" t="s">
        <v>133</v>
      </c>
      <c r="C120" s="98"/>
      <c r="D120" s="98"/>
      <c r="E120" s="98"/>
      <c r="F120" s="98"/>
      <c r="G120" s="98"/>
      <c r="H120" s="98"/>
      <c r="I120" s="98"/>
      <c r="J120" s="98"/>
      <c r="K120" s="98"/>
      <c r="L120" s="99"/>
      <c r="M120" s="98"/>
      <c r="N120" s="98"/>
      <c r="O120" s="98"/>
      <c r="P120" s="98"/>
      <c r="Q120" s="98"/>
      <c r="R120" s="98"/>
      <c r="S120" s="98"/>
      <c r="T120" s="98" t="s">
        <v>70</v>
      </c>
      <c r="U120" s="98"/>
      <c r="V120" s="98"/>
      <c r="W120" s="98"/>
      <c r="X120" s="98"/>
      <c r="Y120" s="98"/>
      <c r="Z120" s="10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49" t="s">
        <v>35</v>
      </c>
      <c r="D121" s="249"/>
      <c r="E121" s="249" t="s">
        <v>36</v>
      </c>
      <c r="F121" s="249"/>
      <c r="G121" s="249"/>
      <c r="H121" s="249"/>
      <c r="I121" s="98"/>
      <c r="J121" s="251" t="s">
        <v>39</v>
      </c>
      <c r="K121" s="251"/>
      <c r="L121" s="251"/>
      <c r="M121" s="251"/>
      <c r="N121" s="67"/>
      <c r="O121" s="67"/>
      <c r="P121" s="96" t="s">
        <v>47</v>
      </c>
      <c r="Q121" s="96"/>
      <c r="R121" s="98"/>
      <c r="S121" s="98"/>
      <c r="T121" s="252" t="s">
        <v>7</v>
      </c>
      <c r="U121" s="253"/>
      <c r="V121" s="252" t="s">
        <v>8</v>
      </c>
      <c r="W121" s="254"/>
      <c r="X121" s="254"/>
      <c r="Y121" s="253"/>
      <c r="Z121" s="101"/>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0"/>
      <c r="D122" s="250"/>
      <c r="E122" s="250" t="s">
        <v>37</v>
      </c>
      <c r="F122" s="250"/>
      <c r="G122" s="250" t="s">
        <v>38</v>
      </c>
      <c r="H122" s="250"/>
      <c r="I122" s="98"/>
      <c r="J122" s="250" t="s">
        <v>37</v>
      </c>
      <c r="K122" s="250"/>
      <c r="L122" s="250" t="s">
        <v>38</v>
      </c>
      <c r="M122" s="250"/>
      <c r="N122" s="67"/>
      <c r="O122" s="67"/>
      <c r="P122" s="96" t="s">
        <v>44</v>
      </c>
      <c r="Q122" s="96"/>
      <c r="R122" s="98"/>
      <c r="S122" s="98"/>
      <c r="T122" s="252" t="s">
        <v>3</v>
      </c>
      <c r="U122" s="253"/>
      <c r="V122" s="252" t="s">
        <v>50</v>
      </c>
      <c r="W122" s="254"/>
      <c r="X122" s="254"/>
      <c r="Y122" s="253"/>
      <c r="Z122" s="146"/>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252" t="s">
        <v>3</v>
      </c>
      <c r="D123" s="253"/>
      <c r="E123" s="255">
        <f>SUMIFS($AU$19:$AV$118,$C$19:$D$118,"介護支援専門員",$E$19:$F$118,"A")</f>
        <v>0</v>
      </c>
      <c r="F123" s="256"/>
      <c r="G123" s="257">
        <f>SUMIFS($AW$19:$AX$118,$C$19:$D$118,"介護支援専門員",$E$19:$F$118,"A")</f>
        <v>0</v>
      </c>
      <c r="H123" s="258"/>
      <c r="I123" s="112"/>
      <c r="J123" s="259">
        <v>0</v>
      </c>
      <c r="K123" s="260"/>
      <c r="L123" s="259">
        <v>0</v>
      </c>
      <c r="M123" s="260"/>
      <c r="N123" s="111"/>
      <c r="O123" s="111"/>
      <c r="P123" s="259">
        <v>0</v>
      </c>
      <c r="Q123" s="260"/>
      <c r="R123" s="98"/>
      <c r="S123" s="98"/>
      <c r="T123" s="252" t="s">
        <v>4</v>
      </c>
      <c r="U123" s="253"/>
      <c r="V123" s="252" t="s">
        <v>51</v>
      </c>
      <c r="W123" s="254"/>
      <c r="X123" s="254"/>
      <c r="Y123" s="253"/>
      <c r="Z123" s="143"/>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252" t="s">
        <v>4</v>
      </c>
      <c r="D124" s="253"/>
      <c r="E124" s="255">
        <f>SUMIFS($AU$19:$AV$118,$C$19:$D$118,"介護支援専門員",$E$19:$F$118,"B")</f>
        <v>0</v>
      </c>
      <c r="F124" s="256"/>
      <c r="G124" s="257">
        <f>SUMIFS($AW$19:$AX$118,$C$19:$D$118,"介護支援専門員",$E$19:$F$118,"B")</f>
        <v>0</v>
      </c>
      <c r="H124" s="258"/>
      <c r="I124" s="112"/>
      <c r="J124" s="259">
        <v>0</v>
      </c>
      <c r="K124" s="260"/>
      <c r="L124" s="259">
        <v>0</v>
      </c>
      <c r="M124" s="260"/>
      <c r="N124" s="111"/>
      <c r="O124" s="111"/>
      <c r="P124" s="259">
        <v>0</v>
      </c>
      <c r="Q124" s="260"/>
      <c r="R124" s="98"/>
      <c r="S124" s="98"/>
      <c r="T124" s="252" t="s">
        <v>5</v>
      </c>
      <c r="U124" s="253"/>
      <c r="V124" s="252" t="s">
        <v>52</v>
      </c>
      <c r="W124" s="254"/>
      <c r="X124" s="254"/>
      <c r="Y124" s="253"/>
      <c r="Z124" s="143"/>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252" t="s">
        <v>5</v>
      </c>
      <c r="D125" s="253"/>
      <c r="E125" s="255">
        <f>SUMIFS($AU$19:$AV$118,$C$19:$D$118,"介護支援専門員",$E$19:$F$118,"C")</f>
        <v>0</v>
      </c>
      <c r="F125" s="256"/>
      <c r="G125" s="257">
        <f>SUMIFS($AW$19:$AX$118,$C$19:$D$118,"介護支援専門員",$E$19:$F$118,"C")</f>
        <v>0</v>
      </c>
      <c r="H125" s="258"/>
      <c r="I125" s="112"/>
      <c r="J125" s="259">
        <v>0</v>
      </c>
      <c r="K125" s="260"/>
      <c r="L125" s="261">
        <v>0</v>
      </c>
      <c r="M125" s="262"/>
      <c r="N125" s="111"/>
      <c r="O125" s="111"/>
      <c r="P125" s="255" t="s">
        <v>30</v>
      </c>
      <c r="Q125" s="256"/>
      <c r="R125" s="98"/>
      <c r="S125" s="98"/>
      <c r="T125" s="252" t="s">
        <v>6</v>
      </c>
      <c r="U125" s="253"/>
      <c r="V125" s="252" t="s">
        <v>69</v>
      </c>
      <c r="W125" s="254"/>
      <c r="X125" s="254"/>
      <c r="Y125" s="253"/>
      <c r="Z125" s="144"/>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252" t="s">
        <v>6</v>
      </c>
      <c r="D126" s="253"/>
      <c r="E126" s="255">
        <f>SUMIFS($AU$19:$AV$118,$C$19:$D$118,"介護支援専門員",$E$19:$F$118,"D")</f>
        <v>0</v>
      </c>
      <c r="F126" s="256"/>
      <c r="G126" s="257">
        <f>SUMIFS($AW$19:$AX$118,$C$19:$D$118,"介護支援専門員",$E$19:$F$118,"D")</f>
        <v>0</v>
      </c>
      <c r="H126" s="258"/>
      <c r="I126" s="112"/>
      <c r="J126" s="259">
        <v>0</v>
      </c>
      <c r="K126" s="260"/>
      <c r="L126" s="261">
        <v>0</v>
      </c>
      <c r="M126" s="262"/>
      <c r="N126" s="111"/>
      <c r="O126" s="111"/>
      <c r="P126" s="255" t="s">
        <v>30</v>
      </c>
      <c r="Q126" s="256"/>
      <c r="R126" s="98"/>
      <c r="S126" s="98"/>
      <c r="T126" s="98"/>
      <c r="U126" s="263"/>
      <c r="V126" s="263"/>
      <c r="W126" s="264"/>
      <c r="X126" s="264"/>
      <c r="Y126" s="150"/>
      <c r="Z126" s="150"/>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52" t="s">
        <v>27</v>
      </c>
      <c r="D127" s="253"/>
      <c r="E127" s="255">
        <f>SUM(E123:F126)</f>
        <v>0</v>
      </c>
      <c r="F127" s="256"/>
      <c r="G127" s="257">
        <f>SUM(G123:H126)</f>
        <v>0</v>
      </c>
      <c r="H127" s="258"/>
      <c r="I127" s="112"/>
      <c r="J127" s="255">
        <f>SUM(J123:K126)</f>
        <v>0</v>
      </c>
      <c r="K127" s="256"/>
      <c r="L127" s="255">
        <f>SUM(L123:M126)</f>
        <v>0</v>
      </c>
      <c r="M127" s="256"/>
      <c r="N127" s="111"/>
      <c r="O127" s="111"/>
      <c r="P127" s="255">
        <f>SUM(P123:Q124)</f>
        <v>0</v>
      </c>
      <c r="Q127" s="256"/>
      <c r="R127" s="98"/>
      <c r="S127" s="98"/>
      <c r="T127" s="98"/>
      <c r="U127" s="263"/>
      <c r="V127" s="263"/>
      <c r="W127" s="264"/>
      <c r="X127" s="264"/>
      <c r="Y127" s="149"/>
      <c r="Z127" s="149"/>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9" t="s">
        <v>45</v>
      </c>
      <c r="D129" s="98"/>
      <c r="E129" s="98"/>
      <c r="F129" s="98"/>
      <c r="G129" s="98"/>
      <c r="H129" s="98"/>
      <c r="I129" s="106" t="s">
        <v>89</v>
      </c>
      <c r="J129" s="272" t="s">
        <v>90</v>
      </c>
      <c r="K129" s="273"/>
      <c r="L129" s="107"/>
      <c r="M129" s="106"/>
      <c r="N129" s="98"/>
      <c r="O129" s="98"/>
      <c r="P129" s="98"/>
      <c r="Q129" s="98"/>
      <c r="R129" s="98"/>
      <c r="S129" s="98"/>
      <c r="T129" s="98"/>
      <c r="U129" s="102"/>
      <c r="V129" s="101"/>
      <c r="W129" s="101"/>
      <c r="X129" s="101"/>
      <c r="Y129" s="101"/>
      <c r="Z129" s="101"/>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40</v>
      </c>
      <c r="D130" s="98"/>
      <c r="E130" s="98"/>
      <c r="F130" s="98"/>
      <c r="G130" s="98"/>
      <c r="H130" s="98" t="s">
        <v>41</v>
      </c>
      <c r="I130" s="98"/>
      <c r="J130" s="98"/>
      <c r="K130" s="98"/>
      <c r="L130" s="99"/>
      <c r="M130" s="98"/>
      <c r="N130" s="98"/>
      <c r="O130" s="98"/>
      <c r="P130" s="98"/>
      <c r="Q130" s="98"/>
      <c r="R130" s="98"/>
      <c r="S130" s="98"/>
      <c r="T130" s="98"/>
      <c r="U130" s="101"/>
      <c r="V130" s="101"/>
      <c r="W130" s="101"/>
      <c r="X130" s="101"/>
      <c r="Y130" s="101"/>
      <c r="Z130" s="101"/>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98" t="str">
        <f>IF($J$129="週","対象時間数（週平均）","対象時間数（当月合計）")</f>
        <v>対象時間数（週平均）</v>
      </c>
      <c r="D131" s="98"/>
      <c r="E131" s="98"/>
      <c r="F131" s="98"/>
      <c r="G131" s="98"/>
      <c r="H131" s="98" t="str">
        <f>IF($J$129="週","週に勤務すべき時間数","当月に勤務すべき時間数")</f>
        <v>週に勤務すべき時間数</v>
      </c>
      <c r="I131" s="98"/>
      <c r="J131" s="98"/>
      <c r="K131" s="98"/>
      <c r="L131" s="99"/>
      <c r="M131" s="250" t="s">
        <v>42</v>
      </c>
      <c r="N131" s="250"/>
      <c r="O131" s="250"/>
      <c r="P131" s="250"/>
      <c r="Q131" s="98"/>
      <c r="R131" s="98"/>
      <c r="S131" s="98"/>
      <c r="T131" s="98"/>
      <c r="U131" s="101"/>
      <c r="V131" s="101"/>
      <c r="W131" s="101"/>
      <c r="X131" s="101"/>
      <c r="Y131" s="101"/>
      <c r="Z131" s="101"/>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74">
        <f>IF($J$129="週",L127,J127)</f>
        <v>0</v>
      </c>
      <c r="D132" s="275"/>
      <c r="E132" s="275"/>
      <c r="F132" s="276"/>
      <c r="G132" s="145" t="s">
        <v>28</v>
      </c>
      <c r="H132" s="252">
        <f>IF($J$129="週",$AV$5,$AZ$5)</f>
        <v>0</v>
      </c>
      <c r="I132" s="254"/>
      <c r="J132" s="254"/>
      <c r="K132" s="253"/>
      <c r="L132" s="145" t="s">
        <v>29</v>
      </c>
      <c r="M132" s="266" t="e">
        <f>ROUNDDOWN(C132/H132,1)</f>
        <v>#DIV/0!</v>
      </c>
      <c r="N132" s="267"/>
      <c r="O132" s="267"/>
      <c r="P132" s="268"/>
      <c r="Q132" s="98"/>
      <c r="R132" s="98"/>
      <c r="S132" s="98"/>
      <c r="T132" s="98"/>
      <c r="U132" s="265"/>
      <c r="V132" s="265"/>
      <c r="W132" s="265"/>
      <c r="X132" s="265"/>
      <c r="Y132" s="143"/>
      <c r="Z132" s="101"/>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9"/>
      <c r="M133" s="98" t="s">
        <v>71</v>
      </c>
      <c r="N133" s="98"/>
      <c r="O133" s="98"/>
      <c r="P133" s="98"/>
      <c r="Q133" s="98"/>
      <c r="R133" s="98"/>
      <c r="S133" s="98"/>
      <c r="T133" s="98"/>
      <c r="U133" s="101"/>
      <c r="V133" s="101"/>
      <c r="W133" s="101"/>
      <c r="X133" s="101"/>
      <c r="Y133" s="101"/>
      <c r="Z133" s="101"/>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A134" s="71"/>
      <c r="B134" s="98"/>
      <c r="C134" s="98" t="s">
        <v>122</v>
      </c>
      <c r="D134" s="98"/>
      <c r="E134" s="98"/>
      <c r="F134" s="98"/>
      <c r="G134" s="98"/>
      <c r="H134" s="98"/>
      <c r="I134" s="98"/>
      <c r="J134" s="98"/>
      <c r="K134" s="98"/>
      <c r="L134" s="99"/>
      <c r="M134" s="98"/>
      <c r="N134" s="98"/>
      <c r="O134" s="98"/>
      <c r="P134" s="98"/>
      <c r="Q134" s="98"/>
      <c r="R134" s="98"/>
      <c r="S134" s="98"/>
      <c r="T134" s="98"/>
      <c r="U134" s="98"/>
      <c r="V134" s="108"/>
      <c r="W134" s="109"/>
      <c r="X134" s="109"/>
      <c r="Y134" s="98"/>
      <c r="Z134" s="98"/>
      <c r="AA134" s="73"/>
      <c r="AB134" s="73"/>
      <c r="AC134" s="73"/>
      <c r="AD134" s="73"/>
      <c r="AE134" s="73"/>
      <c r="AF134" s="73"/>
      <c r="AG134" s="73"/>
      <c r="AH134" s="73"/>
      <c r="AI134" s="73"/>
      <c r="AJ134" s="73"/>
      <c r="AK134" s="73"/>
      <c r="AL134" s="73"/>
      <c r="AM134" s="73"/>
      <c r="AN134" s="73"/>
      <c r="AO134" s="73"/>
      <c r="AP134" s="73"/>
      <c r="AQ134" s="73"/>
      <c r="AR134" s="73"/>
      <c r="AS134" s="73"/>
      <c r="AT134" s="73"/>
      <c r="AU134" s="73"/>
      <c r="AV134" s="73"/>
      <c r="AW134" s="73"/>
      <c r="AX134" s="73"/>
      <c r="AY134" s="73"/>
      <c r="AZ134" s="73"/>
      <c r="BA134" s="73"/>
      <c r="BB134" s="73"/>
      <c r="BC134" s="73"/>
      <c r="BD134" s="73"/>
    </row>
    <row r="135" spans="1:58" ht="20.25" customHeight="1" x14ac:dyDescent="0.4">
      <c r="A135" s="71"/>
      <c r="B135" s="98"/>
      <c r="C135" s="98" t="s">
        <v>47</v>
      </c>
      <c r="D135" s="98"/>
      <c r="E135" s="98"/>
      <c r="F135" s="98"/>
      <c r="G135" s="98"/>
      <c r="H135" s="98"/>
      <c r="I135" s="98"/>
      <c r="J135" s="98"/>
      <c r="K135" s="98"/>
      <c r="L135" s="99"/>
      <c r="M135" s="145"/>
      <c r="N135" s="145"/>
      <c r="O135" s="145"/>
      <c r="P135" s="145"/>
      <c r="Q135" s="98"/>
      <c r="R135" s="98"/>
      <c r="S135" s="98"/>
      <c r="T135" s="98"/>
      <c r="U135" s="98"/>
      <c r="V135" s="108"/>
      <c r="W135" s="109"/>
      <c r="X135" s="109"/>
      <c r="Y135" s="98"/>
      <c r="Z135" s="98"/>
      <c r="AA135" s="73"/>
      <c r="AB135" s="73"/>
      <c r="AC135" s="73"/>
      <c r="AD135" s="73"/>
      <c r="AE135" s="73"/>
      <c r="AF135" s="73"/>
      <c r="AG135" s="73"/>
      <c r="AH135" s="73"/>
      <c r="AI135" s="73"/>
      <c r="AJ135" s="73"/>
      <c r="AK135" s="73"/>
      <c r="AL135" s="73"/>
      <c r="AM135" s="73"/>
      <c r="AN135" s="73"/>
      <c r="AO135" s="73"/>
      <c r="AP135" s="73"/>
      <c r="AQ135" s="73"/>
      <c r="AR135" s="73"/>
      <c r="AS135" s="73"/>
      <c r="AT135" s="73"/>
      <c r="AU135" s="73"/>
      <c r="AV135" s="73"/>
      <c r="AW135" s="73"/>
      <c r="AX135" s="73"/>
      <c r="AY135" s="73"/>
      <c r="AZ135" s="73"/>
      <c r="BA135" s="73"/>
      <c r="BB135" s="73"/>
      <c r="BC135" s="73"/>
      <c r="BD135" s="73"/>
    </row>
    <row r="136" spans="1:58" ht="20.25" customHeight="1" x14ac:dyDescent="0.4">
      <c r="A136" s="71"/>
      <c r="B136" s="98"/>
      <c r="C136" s="67" t="s">
        <v>43</v>
      </c>
      <c r="D136" s="67"/>
      <c r="E136" s="67"/>
      <c r="F136" s="67"/>
      <c r="G136" s="67"/>
      <c r="H136" s="98" t="s">
        <v>46</v>
      </c>
      <c r="I136" s="67"/>
      <c r="J136" s="67"/>
      <c r="K136" s="67"/>
      <c r="L136" s="67"/>
      <c r="M136" s="250" t="s">
        <v>27</v>
      </c>
      <c r="N136" s="250"/>
      <c r="O136" s="250"/>
      <c r="P136" s="250"/>
      <c r="Q136" s="98"/>
      <c r="R136" s="98"/>
      <c r="S136" s="98"/>
      <c r="T136" s="98"/>
      <c r="U136" s="98"/>
      <c r="V136" s="108"/>
      <c r="W136" s="109"/>
      <c r="X136" s="109"/>
      <c r="Y136" s="98"/>
      <c r="Z136" s="98"/>
      <c r="AA136" s="73"/>
      <c r="AB136" s="73"/>
      <c r="AC136" s="73"/>
      <c r="AD136" s="73"/>
      <c r="AE136" s="73"/>
      <c r="AF136" s="73"/>
      <c r="AG136" s="73"/>
      <c r="AH136" s="73"/>
      <c r="AI136" s="73"/>
      <c r="AJ136" s="73"/>
      <c r="AK136" s="73"/>
      <c r="AL136" s="73"/>
      <c r="AM136" s="73"/>
      <c r="AN136" s="73"/>
      <c r="AO136" s="73"/>
      <c r="AP136" s="73"/>
      <c r="AQ136" s="73"/>
      <c r="AR136" s="73"/>
      <c r="AS136" s="73"/>
      <c r="AT136" s="73"/>
      <c r="AU136" s="73"/>
      <c r="AV136" s="73"/>
      <c r="AW136" s="73"/>
      <c r="AX136" s="73"/>
      <c r="AY136" s="73"/>
      <c r="AZ136" s="73"/>
      <c r="BA136" s="73"/>
      <c r="BB136" s="73"/>
      <c r="BC136" s="73"/>
      <c r="BD136" s="73"/>
    </row>
    <row r="137" spans="1:58" ht="20.25" customHeight="1" x14ac:dyDescent="0.4">
      <c r="A137" s="71"/>
      <c r="B137" s="98"/>
      <c r="C137" s="252">
        <f>P127</f>
        <v>0</v>
      </c>
      <c r="D137" s="254"/>
      <c r="E137" s="254"/>
      <c r="F137" s="253"/>
      <c r="G137" s="145" t="s">
        <v>81</v>
      </c>
      <c r="H137" s="266" t="e">
        <f>M132</f>
        <v>#DIV/0!</v>
      </c>
      <c r="I137" s="267"/>
      <c r="J137" s="267"/>
      <c r="K137" s="268"/>
      <c r="L137" s="145" t="s">
        <v>29</v>
      </c>
      <c r="M137" s="269" t="e">
        <f>ROUNDDOWN(C137+H137,1)</f>
        <v>#DIV/0!</v>
      </c>
      <c r="N137" s="270"/>
      <c r="O137" s="270"/>
      <c r="P137" s="271"/>
      <c r="Q137" s="98"/>
      <c r="R137" s="98"/>
      <c r="S137" s="98"/>
      <c r="T137" s="98"/>
      <c r="U137" s="98"/>
      <c r="V137" s="108"/>
      <c r="W137" s="109"/>
      <c r="X137" s="109"/>
      <c r="Y137" s="98"/>
      <c r="Z137" s="98"/>
      <c r="AA137" s="73"/>
      <c r="AB137" s="73"/>
      <c r="AC137" s="73"/>
      <c r="AD137" s="73"/>
      <c r="AE137" s="73"/>
      <c r="AF137" s="73"/>
      <c r="AG137" s="73"/>
      <c r="AH137" s="73"/>
      <c r="AI137" s="73"/>
      <c r="AJ137" s="73"/>
      <c r="AK137" s="73"/>
      <c r="AL137" s="73"/>
      <c r="AM137" s="73"/>
      <c r="AN137" s="73"/>
      <c r="AO137" s="73"/>
      <c r="AP137" s="73"/>
      <c r="AQ137" s="73"/>
      <c r="AR137" s="73"/>
      <c r="AS137" s="73"/>
      <c r="AT137" s="73"/>
      <c r="AU137" s="73"/>
      <c r="AV137" s="73"/>
      <c r="AW137" s="73"/>
      <c r="AX137" s="73"/>
      <c r="AY137" s="73"/>
      <c r="AZ137" s="73"/>
      <c r="BA137" s="73"/>
      <c r="BB137" s="73"/>
      <c r="BC137" s="73"/>
      <c r="BD137" s="73"/>
    </row>
    <row r="138" spans="1:58" ht="20.25" customHeight="1" x14ac:dyDescent="0.4">
      <c r="A138" s="71"/>
      <c r="B138" s="98"/>
      <c r="C138" s="98"/>
      <c r="D138" s="98"/>
      <c r="E138" s="98"/>
      <c r="F138" s="98"/>
      <c r="G138" s="98"/>
      <c r="H138" s="98"/>
      <c r="I138" s="98"/>
      <c r="J138" s="98"/>
      <c r="K138" s="98"/>
      <c r="L138" s="98"/>
      <c r="M138" s="98"/>
      <c r="N138" s="99"/>
      <c r="O138" s="98"/>
      <c r="P138" s="98"/>
      <c r="Q138" s="98"/>
      <c r="R138" s="98"/>
      <c r="S138" s="98"/>
      <c r="T138" s="98"/>
      <c r="U138" s="98"/>
      <c r="V138" s="108"/>
      <c r="W138" s="109"/>
      <c r="X138" s="109"/>
      <c r="Y138" s="98"/>
      <c r="Z138" s="98"/>
      <c r="AA138" s="73"/>
      <c r="AB138" s="73"/>
      <c r="AC138" s="73"/>
      <c r="AD138" s="73"/>
      <c r="AE138" s="73"/>
      <c r="AF138" s="73"/>
      <c r="AG138" s="73"/>
      <c r="AH138" s="73"/>
      <c r="AI138" s="73"/>
      <c r="AJ138" s="73"/>
      <c r="AK138" s="73"/>
      <c r="AL138" s="73"/>
      <c r="AM138" s="73"/>
      <c r="AN138" s="73"/>
      <c r="AO138" s="73"/>
      <c r="AP138" s="73"/>
      <c r="AQ138" s="73"/>
      <c r="AR138" s="73"/>
      <c r="AS138" s="73"/>
      <c r="AT138" s="73"/>
      <c r="AU138" s="73"/>
      <c r="AV138" s="73"/>
      <c r="AW138" s="73"/>
      <c r="AX138" s="73"/>
      <c r="AY138" s="73"/>
      <c r="AZ138" s="73"/>
      <c r="BA138" s="73"/>
      <c r="BB138" s="73"/>
      <c r="BC138" s="73"/>
      <c r="BD138" s="73"/>
    </row>
    <row r="139" spans="1:58" ht="20.25" customHeight="1" x14ac:dyDescent="0.4">
      <c r="C139" s="2"/>
      <c r="D139" s="2"/>
      <c r="E139" s="1"/>
      <c r="F139" s="1"/>
      <c r="G139" s="1"/>
      <c r="H139" s="1"/>
      <c r="I139" s="1"/>
      <c r="J139" s="1"/>
      <c r="K139" s="1"/>
      <c r="L139" s="1"/>
      <c r="M139" s="1"/>
      <c r="N139" s="1"/>
      <c r="O139" s="1"/>
      <c r="P139" s="1"/>
      <c r="Q139" s="1"/>
      <c r="R139" s="1"/>
      <c r="S139" s="1"/>
      <c r="T139" s="2"/>
      <c r="U139" s="1"/>
      <c r="V139" s="1"/>
      <c r="W139" s="1"/>
      <c r="X139" s="1"/>
      <c r="Y139" s="1"/>
      <c r="Z139" s="1"/>
      <c r="AA139" s="1"/>
      <c r="AB139" s="1"/>
      <c r="AC139" s="1"/>
      <c r="AD139" s="1"/>
      <c r="AE139" s="1"/>
      <c r="AF139" s="1"/>
      <c r="AJ139" s="7"/>
      <c r="AK139" s="8"/>
      <c r="AL139" s="8"/>
      <c r="AM139" s="1"/>
      <c r="AN139" s="1"/>
      <c r="AO139" s="1"/>
      <c r="AP139" s="1"/>
      <c r="AQ139" s="1"/>
      <c r="AR139" s="1"/>
      <c r="AS139" s="1"/>
      <c r="AT139" s="1"/>
      <c r="AU139" s="1"/>
      <c r="AV139" s="1"/>
      <c r="AW139" s="1"/>
      <c r="AX139" s="1"/>
      <c r="AY139" s="1"/>
      <c r="AZ139" s="1"/>
      <c r="BA139" s="1"/>
      <c r="BB139" s="1"/>
      <c r="BC139" s="1"/>
      <c r="BD139" s="1"/>
      <c r="BE139" s="8"/>
    </row>
    <row r="140" spans="1:58" ht="20.25" customHeight="1" x14ac:dyDescent="0.4">
      <c r="A140" s="1"/>
      <c r="B140" s="1"/>
      <c r="C140" s="2"/>
      <c r="D140" s="2"/>
      <c r="E140" s="1"/>
      <c r="F140" s="1"/>
      <c r="G140" s="1"/>
      <c r="H140" s="1"/>
      <c r="I140" s="1"/>
      <c r="J140" s="1"/>
      <c r="K140" s="1"/>
      <c r="L140" s="1"/>
      <c r="M140" s="1"/>
      <c r="N140" s="1"/>
      <c r="O140" s="1"/>
      <c r="P140" s="1"/>
      <c r="Q140" s="1"/>
      <c r="R140" s="1"/>
      <c r="S140" s="1"/>
      <c r="T140" s="1"/>
      <c r="U140" s="2"/>
      <c r="V140" s="1"/>
      <c r="W140" s="1"/>
      <c r="X140" s="1"/>
      <c r="Y140" s="1"/>
      <c r="Z140" s="1"/>
      <c r="AA140" s="1"/>
      <c r="AB140" s="1"/>
      <c r="AC140" s="1"/>
      <c r="AD140" s="1"/>
      <c r="AE140" s="1"/>
      <c r="AF140" s="1"/>
      <c r="AG140" s="1"/>
      <c r="AK140" s="7"/>
      <c r="AL140" s="8"/>
      <c r="AM140" s="8"/>
      <c r="AN140" s="1"/>
      <c r="AO140" s="1"/>
      <c r="AP140" s="1"/>
      <c r="AQ140" s="1"/>
      <c r="AR140" s="1"/>
      <c r="AS140" s="1"/>
      <c r="AT140" s="1"/>
      <c r="AU140" s="1"/>
      <c r="AV140" s="1"/>
      <c r="AW140" s="1"/>
      <c r="AX140" s="1"/>
      <c r="AY140" s="1"/>
      <c r="AZ140" s="1"/>
      <c r="BA140" s="1"/>
      <c r="BB140" s="1"/>
      <c r="BC140" s="1"/>
      <c r="BD140" s="1"/>
      <c r="BE140" s="1"/>
      <c r="BF140" s="8"/>
    </row>
    <row r="141" spans="1:58" ht="20.25" customHeight="1" x14ac:dyDescent="0.4">
      <c r="A141" s="1"/>
      <c r="B141" s="1"/>
      <c r="C141" s="1"/>
      <c r="D141" s="2"/>
      <c r="E141" s="1"/>
      <c r="F141" s="1"/>
      <c r="G141" s="1"/>
      <c r="H141" s="1"/>
      <c r="I141" s="1"/>
      <c r="J141" s="1"/>
      <c r="K141" s="1"/>
      <c r="L141" s="1"/>
      <c r="M141" s="1"/>
      <c r="N141" s="1"/>
      <c r="O141" s="1"/>
      <c r="P141" s="1"/>
      <c r="Q141" s="1"/>
      <c r="R141" s="1"/>
      <c r="S141" s="1"/>
      <c r="T141" s="1"/>
      <c r="U141" s="2"/>
      <c r="V141" s="1"/>
      <c r="W141" s="1"/>
      <c r="X141" s="1"/>
      <c r="Y141" s="1"/>
      <c r="Z141" s="1"/>
      <c r="AA141" s="1"/>
      <c r="AB141" s="1"/>
      <c r="AC141" s="1"/>
      <c r="AD141" s="1"/>
      <c r="AE141" s="1"/>
      <c r="AF141" s="1"/>
      <c r="AG141" s="1"/>
      <c r="AK141" s="7"/>
      <c r="AL141" s="8"/>
      <c r="AM141" s="8"/>
      <c r="AN141" s="1"/>
      <c r="AO141" s="1"/>
      <c r="AP141" s="1"/>
      <c r="AQ141" s="1"/>
      <c r="AR141" s="1"/>
      <c r="AS141" s="1"/>
      <c r="AT141" s="1"/>
      <c r="AU141" s="1"/>
      <c r="AV141" s="1"/>
      <c r="AW141" s="1"/>
      <c r="AX141" s="1"/>
      <c r="AY141" s="1"/>
      <c r="AZ141" s="1"/>
      <c r="BA141" s="1"/>
      <c r="BB141" s="1"/>
      <c r="BC141" s="1"/>
      <c r="BD141" s="1"/>
      <c r="BE141" s="1"/>
      <c r="BF141" s="8"/>
    </row>
    <row r="142" spans="1:58" ht="20.25" customHeight="1" x14ac:dyDescent="0.4">
      <c r="A142" s="1"/>
      <c r="B142" s="1"/>
      <c r="C142" s="2"/>
      <c r="D142" s="2"/>
      <c r="E142" s="1"/>
      <c r="F142" s="1"/>
      <c r="G142" s="1"/>
      <c r="H142" s="1"/>
      <c r="I142" s="1"/>
      <c r="J142" s="1"/>
      <c r="K142" s="1"/>
      <c r="L142" s="1"/>
      <c r="M142" s="1"/>
      <c r="N142" s="1"/>
      <c r="O142" s="1"/>
      <c r="P142" s="1"/>
      <c r="Q142" s="1"/>
      <c r="R142" s="1"/>
      <c r="S142" s="1"/>
      <c r="T142" s="1"/>
      <c r="U142" s="2"/>
      <c r="V142" s="1"/>
      <c r="W142" s="1"/>
      <c r="X142" s="1"/>
      <c r="Y142" s="1"/>
      <c r="Z142" s="1"/>
      <c r="AA142" s="1"/>
      <c r="AB142" s="1"/>
      <c r="AC142" s="1"/>
      <c r="AD142" s="1"/>
      <c r="AE142" s="1"/>
      <c r="AF142" s="1"/>
      <c r="AG142" s="1"/>
      <c r="AK142" s="7"/>
      <c r="AL142" s="8"/>
      <c r="AM142" s="8"/>
      <c r="AN142" s="1"/>
      <c r="AO142" s="1"/>
      <c r="AP142" s="1"/>
      <c r="AQ142" s="1"/>
      <c r="AR142" s="1"/>
      <c r="AS142" s="1"/>
      <c r="AT142" s="1"/>
      <c r="AU142" s="1"/>
      <c r="AV142" s="1"/>
      <c r="AW142" s="1"/>
      <c r="AX142" s="1"/>
      <c r="AY142" s="1"/>
      <c r="AZ142" s="1"/>
      <c r="BA142" s="1"/>
      <c r="BB142" s="1"/>
      <c r="BC142" s="1"/>
      <c r="BD142" s="1"/>
      <c r="BE142" s="1"/>
      <c r="BF142" s="8"/>
    </row>
    <row r="143" spans="1:58" ht="20.25" customHeight="1" x14ac:dyDescent="0.4">
      <c r="C143" s="7"/>
      <c r="D143" s="7"/>
      <c r="E143" s="7"/>
      <c r="F143" s="7"/>
      <c r="G143" s="7"/>
      <c r="H143" s="7"/>
      <c r="I143" s="7"/>
      <c r="J143" s="7"/>
      <c r="K143" s="7"/>
      <c r="L143" s="7"/>
      <c r="M143" s="7"/>
      <c r="N143" s="7"/>
      <c r="O143" s="7"/>
      <c r="P143" s="7"/>
      <c r="Q143" s="7"/>
      <c r="R143" s="7"/>
      <c r="S143" s="7"/>
      <c r="T143" s="7"/>
      <c r="U143" s="8"/>
      <c r="V143" s="8"/>
      <c r="W143" s="7"/>
      <c r="X143" s="7"/>
      <c r="Y143" s="7"/>
      <c r="Z143" s="7"/>
      <c r="AA143" s="7"/>
      <c r="AB143" s="7"/>
      <c r="AC143" s="7"/>
      <c r="AD143" s="7"/>
      <c r="AE143" s="7"/>
      <c r="AF143" s="7"/>
      <c r="AG143" s="7"/>
      <c r="AH143" s="7"/>
      <c r="AI143" s="7"/>
      <c r="AJ143" s="7"/>
      <c r="AK143" s="7"/>
      <c r="AL143" s="8"/>
      <c r="AM143" s="8"/>
      <c r="AN143" s="1"/>
      <c r="AO143" s="1"/>
      <c r="AP143" s="1"/>
      <c r="AQ143" s="1"/>
      <c r="AR143" s="1"/>
      <c r="AS143" s="1"/>
      <c r="AT143" s="1"/>
      <c r="AU143" s="1"/>
      <c r="AV143" s="1"/>
      <c r="AW143" s="1"/>
      <c r="AX143" s="1"/>
      <c r="AY143" s="1"/>
      <c r="AZ143" s="1"/>
      <c r="BA143" s="1"/>
      <c r="BB143" s="1"/>
      <c r="BC143" s="1"/>
      <c r="BD143" s="1"/>
      <c r="BE143" s="1"/>
      <c r="BF143" s="8"/>
    </row>
    <row r="144" spans="1:58" ht="20.25" customHeight="1" x14ac:dyDescent="0.4">
      <c r="C144" s="7"/>
      <c r="D144" s="7"/>
      <c r="E144" s="7"/>
      <c r="F144" s="7"/>
      <c r="G144" s="7"/>
      <c r="H144" s="7"/>
      <c r="I144" s="7"/>
      <c r="J144" s="7"/>
      <c r="K144" s="7"/>
      <c r="L144" s="7"/>
      <c r="M144" s="7"/>
      <c r="N144" s="7"/>
      <c r="O144" s="7"/>
      <c r="P144" s="7"/>
      <c r="Q144" s="7"/>
      <c r="R144" s="7"/>
      <c r="S144" s="7"/>
      <c r="T144" s="7"/>
      <c r="U144" s="8"/>
      <c r="V144" s="8"/>
      <c r="W144" s="7"/>
      <c r="X144" s="7"/>
      <c r="Y144" s="7"/>
      <c r="Z144" s="7"/>
      <c r="AA144" s="7"/>
      <c r="AB144" s="7"/>
      <c r="AC144" s="7"/>
      <c r="AD144" s="7"/>
      <c r="AE144" s="7"/>
      <c r="AF144" s="7"/>
      <c r="AG144" s="7"/>
      <c r="AH144" s="7"/>
      <c r="AI144" s="7"/>
      <c r="AJ144" s="7"/>
      <c r="AK144" s="7"/>
      <c r="AL144" s="8"/>
      <c r="AM144" s="8"/>
      <c r="AN144" s="1"/>
      <c r="AO144" s="1"/>
      <c r="AP144" s="1"/>
      <c r="AQ144" s="1"/>
      <c r="AR144" s="1"/>
      <c r="AS144" s="1"/>
      <c r="AT144" s="1"/>
      <c r="AU144" s="1"/>
      <c r="AV144" s="1"/>
      <c r="AW144" s="1"/>
      <c r="AX144" s="1"/>
      <c r="AY144" s="1"/>
      <c r="AZ144" s="1"/>
      <c r="BA144" s="1"/>
      <c r="BB144" s="1"/>
      <c r="BC144" s="1"/>
      <c r="BD144" s="1"/>
      <c r="BE144" s="1"/>
      <c r="BF144" s="8"/>
    </row>
  </sheetData>
  <sheetProtection sheet="1" insertRows="0"/>
  <mergeCells count="790">
    <mergeCell ref="W127:X127"/>
    <mergeCell ref="J129:K129"/>
    <mergeCell ref="M131:P131"/>
    <mergeCell ref="C132:F132"/>
    <mergeCell ref="H132:K132"/>
    <mergeCell ref="M132:P132"/>
    <mergeCell ref="U132:X132"/>
    <mergeCell ref="M136:P136"/>
    <mergeCell ref="C137:F137"/>
    <mergeCell ref="H137:K137"/>
    <mergeCell ref="M137:P137"/>
    <mergeCell ref="E124:F124"/>
    <mergeCell ref="G124:H124"/>
    <mergeCell ref="P124:Q124"/>
    <mergeCell ref="V124:Y124"/>
    <mergeCell ref="C125:D125"/>
    <mergeCell ref="E125:F125"/>
    <mergeCell ref="G125:H125"/>
    <mergeCell ref="P125:Q125"/>
    <mergeCell ref="V125:Y125"/>
    <mergeCell ref="C124:D124"/>
    <mergeCell ref="J124:K124"/>
    <mergeCell ref="L124:M124"/>
    <mergeCell ref="T124:U124"/>
    <mergeCell ref="AV5:AW5"/>
    <mergeCell ref="AZ5:BA5"/>
    <mergeCell ref="AZ12:BA12"/>
    <mergeCell ref="AM1:BA1"/>
    <mergeCell ref="U2:V2"/>
    <mergeCell ref="X2:Y2"/>
    <mergeCell ref="AB2:AC2"/>
    <mergeCell ref="AM2:BA2"/>
    <mergeCell ref="AZ3:BC3"/>
    <mergeCell ref="AZ4:BC4"/>
    <mergeCell ref="AZ11:BA11"/>
    <mergeCell ref="AP7:AQ7"/>
    <mergeCell ref="AU7:AV7"/>
    <mergeCell ref="AZ7:BA7"/>
    <mergeCell ref="AZ9:BA9"/>
    <mergeCell ref="AU14:AV18"/>
    <mergeCell ref="AW14:AX18"/>
    <mergeCell ref="AY14:BD18"/>
    <mergeCell ref="P15:V15"/>
    <mergeCell ref="W15:AC15"/>
    <mergeCell ref="AD15:AJ15"/>
    <mergeCell ref="AK15:AQ15"/>
    <mergeCell ref="AR15:AT15"/>
    <mergeCell ref="B14:B18"/>
    <mergeCell ref="C14:D18"/>
    <mergeCell ref="E14:F18"/>
    <mergeCell ref="G14:K18"/>
    <mergeCell ref="L14:O18"/>
    <mergeCell ref="P14:AT14"/>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118:D118"/>
    <mergeCell ref="E118:F118"/>
    <mergeCell ref="G118:K118"/>
    <mergeCell ref="L118:O118"/>
    <mergeCell ref="AU118:AV118"/>
    <mergeCell ref="AW118:AX118"/>
    <mergeCell ref="AY118:BD118"/>
    <mergeCell ref="C36:D36"/>
    <mergeCell ref="E36:F36"/>
    <mergeCell ref="C35:D35"/>
    <mergeCell ref="E35:F35"/>
    <mergeCell ref="G35:K35"/>
    <mergeCell ref="L35:O35"/>
    <mergeCell ref="AU35:AV35"/>
    <mergeCell ref="AW35:AX35"/>
    <mergeCell ref="AY36:BD36"/>
    <mergeCell ref="C37:D37"/>
    <mergeCell ref="E37:F37"/>
    <mergeCell ref="AY37:BD37"/>
    <mergeCell ref="C38:D38"/>
    <mergeCell ref="E38:F38"/>
    <mergeCell ref="AY38:BD38"/>
    <mergeCell ref="AY39:BD39"/>
    <mergeCell ref="C121:D122"/>
    <mergeCell ref="E121:H121"/>
    <mergeCell ref="E122:F122"/>
    <mergeCell ref="G122:H122"/>
    <mergeCell ref="C123:D123"/>
    <mergeCell ref="E123:F123"/>
    <mergeCell ref="G123:H123"/>
    <mergeCell ref="P123:Q123"/>
    <mergeCell ref="V123:Y123"/>
    <mergeCell ref="J123:K123"/>
    <mergeCell ref="J121:M121"/>
    <mergeCell ref="T121:U121"/>
    <mergeCell ref="V121:Y121"/>
    <mergeCell ref="V122:Y122"/>
    <mergeCell ref="L123:M123"/>
    <mergeCell ref="T123:U123"/>
    <mergeCell ref="J122:K122"/>
    <mergeCell ref="L122:M122"/>
    <mergeCell ref="T122:U122"/>
    <mergeCell ref="W126:X126"/>
    <mergeCell ref="C127:D127"/>
    <mergeCell ref="E127:F127"/>
    <mergeCell ref="G127:H127"/>
    <mergeCell ref="J127:K127"/>
    <mergeCell ref="L127:M127"/>
    <mergeCell ref="P127:Q127"/>
    <mergeCell ref="U127:V127"/>
    <mergeCell ref="G36:K36"/>
    <mergeCell ref="L36:O36"/>
    <mergeCell ref="C40:D40"/>
    <mergeCell ref="E40:F40"/>
    <mergeCell ref="G40:K40"/>
    <mergeCell ref="L40:O40"/>
    <mergeCell ref="J126:K126"/>
    <mergeCell ref="L126:M126"/>
    <mergeCell ref="T125:U125"/>
    <mergeCell ref="J125:K125"/>
    <mergeCell ref="L125:M125"/>
    <mergeCell ref="C126:D126"/>
    <mergeCell ref="E126:F126"/>
    <mergeCell ref="G126:H126"/>
    <mergeCell ref="P126:Q126"/>
    <mergeCell ref="U126:V126"/>
    <mergeCell ref="AU36:AV36"/>
    <mergeCell ref="AW36:AX36"/>
    <mergeCell ref="G37:K37"/>
    <mergeCell ref="L37:O37"/>
    <mergeCell ref="AU37:AV37"/>
    <mergeCell ref="AW37:AX37"/>
    <mergeCell ref="G38:K38"/>
    <mergeCell ref="L38:O38"/>
    <mergeCell ref="AU38:AV38"/>
    <mergeCell ref="AW38:AX38"/>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AY113:BD113"/>
    <mergeCell ref="C114:D114"/>
    <mergeCell ref="E114:F114"/>
    <mergeCell ref="G114:K114"/>
    <mergeCell ref="L114:O114"/>
    <mergeCell ref="AU114:AV114"/>
    <mergeCell ref="AW114:AX114"/>
    <mergeCell ref="AY114:BD114"/>
    <mergeCell ref="C113:D113"/>
    <mergeCell ref="E113:F113"/>
    <mergeCell ref="G113:K113"/>
    <mergeCell ref="L113:O113"/>
    <mergeCell ref="AU113:AV113"/>
    <mergeCell ref="AW113:AX113"/>
    <mergeCell ref="AY117:BD117"/>
    <mergeCell ref="C117:D117"/>
    <mergeCell ref="E117:F117"/>
    <mergeCell ref="G117:K117"/>
    <mergeCell ref="L117:O117"/>
    <mergeCell ref="AU117:AV117"/>
    <mergeCell ref="AW117:AX117"/>
    <mergeCell ref="AY115:BD115"/>
    <mergeCell ref="C116:D116"/>
    <mergeCell ref="E116:F116"/>
    <mergeCell ref="G116:K116"/>
    <mergeCell ref="L116:O116"/>
    <mergeCell ref="AU116:AV116"/>
    <mergeCell ref="AW116:AX116"/>
    <mergeCell ref="AY116:BD116"/>
    <mergeCell ref="C115:D115"/>
    <mergeCell ref="E115:F115"/>
    <mergeCell ref="G115:K115"/>
    <mergeCell ref="L115:O115"/>
    <mergeCell ref="AU115:AV115"/>
    <mergeCell ref="AW115:AX115"/>
  </mergeCells>
  <phoneticPr fontId="1"/>
  <conditionalFormatting sqref="P19:AX118">
    <cfRule type="expression" dxfId="2" priority="9">
      <formula>INDIRECT(ADDRESS(ROW(),COLUMN()))=TRUNC(INDIRECT(ADDRESS(ROW(),COLUMN())))</formula>
    </cfRule>
  </conditionalFormatting>
  <conditionalFormatting sqref="E123:Q127">
    <cfRule type="expression" dxfId="1" priority="2">
      <formula>INDIRECT(ADDRESS(ROW(),COLUMN()))=TRUNC(INDIRECT(ADDRESS(ROW(),COLUMN())))</formula>
    </cfRule>
  </conditionalFormatting>
  <conditionalFormatting sqref="C132:F132">
    <cfRule type="expression" dxfId="0" priority="1">
      <formula>INDIRECT(ADDRESS(ROW(),COLUMN()))=TRUNC(INDIRECT(ADDRESS(ROW(),COLUMN())))</formula>
    </cfRule>
  </conditionalFormatting>
  <dataValidations count="10">
    <dataValidation type="list" allowBlank="1" showInputMessage="1" showErrorMessage="1" sqref="AZ3">
      <formula1>"４週,暦月"</formula1>
    </dataValidation>
    <dataValidation type="list" allowBlank="1" showInputMessage="1" showErrorMessage="1" sqref="J129:K129">
      <formula1>"週,暦月"</formula1>
    </dataValidation>
    <dataValidation type="decimal" allowBlank="1" showInputMessage="1" showErrorMessage="1" error="入力可能範囲　32～40" sqref="AV5:AV6 AW7">
      <formula1>32</formula1>
      <formula2>40</formula2>
    </dataValidation>
    <dataValidation type="list" allowBlank="1" showInputMessage="1" sqref="C19:D118">
      <formula1>職種</formula1>
    </dataValidation>
    <dataValidation type="list" errorStyle="warning" allowBlank="1" showInputMessage="1" error="リストにない場合のみ、入力してください。" sqref="G19:K118">
      <formula1>INDIRECT(C19)</formula1>
    </dataValidation>
    <dataValidation type="list" allowBlank="1" showInputMessage="1" showErrorMessage="1" sqref="AZ4:BC4">
      <formula1>"予定,実績,予定・実績"</formula1>
    </dataValidation>
    <dataValidation type="list" allowBlank="1" showInputMessage="1" sqref="E19:F118">
      <formula1>"A, B, C, D"</formula1>
    </dataValidation>
    <dataValidation allowBlank="1" showInputMessage="1" showErrorMessage="1" error="入力可能範囲　32～40" sqref="AZ11 AZ7"/>
    <dataValidation type="list" allowBlank="1" showInputMessage="1" showErrorMessage="1" sqref="AU7">
      <formula1>"-,1か月,1年"</formula1>
    </dataValidation>
    <dataValidation type="list" allowBlank="1" showInputMessage="1" showErrorMessage="1" error="入力可能範囲　32～40" sqref="AP7">
      <formula1>"無,有"</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池田 慎一郎</cp:lastModifiedBy>
  <cp:lastPrinted>2021-03-21T05:52:46Z</cp:lastPrinted>
  <dcterms:created xsi:type="dcterms:W3CDTF">2020-01-14T23:44:41Z</dcterms:created>
  <dcterms:modified xsi:type="dcterms:W3CDTF">2022-08-12T12:05:07Z</dcterms:modified>
</cp:coreProperties>
</file>